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codeName="{E5D1E7B1-6628-F0F0-D09B-76B25B5F3CD3}"/>
  <workbookPr codeName="ThisWorkbook"/>
  <mc:AlternateContent xmlns:mc="http://schemas.openxmlformats.org/markup-compatibility/2006">
    <mc:Choice Requires="x15">
      <x15ac:absPath xmlns:x15ac="http://schemas.microsoft.com/office/spreadsheetml/2010/11/ac" url="https://collectifdemarches.sharepoint.com/sites/msteams_871460_111513/Documents partages/General/2_Livrables GTs techniques/Année 2/CAP2030 Phase2 Livrables Versions A diffuser/GT9/"/>
    </mc:Choice>
  </mc:AlternateContent>
  <xr:revisionPtr revIDLastSave="27" documentId="13_ncr:1_{83CC7B5F-EFA9-3349-891D-F0ECD1A01913}" xr6:coauthVersionLast="47" xr6:coauthVersionMax="47" xr10:uidLastSave="{0EAECA30-CE19-0445-A170-5C5564F428C8}"/>
  <bookViews>
    <workbookView xWindow="0" yWindow="680" windowWidth="34560" windowHeight="20340" activeTab="1" xr2:uid="{315C6C7C-FBAD-3B4E-922C-0C2BC81000C0}"/>
  </bookViews>
  <sheets>
    <sheet name="Accueil" sheetId="7" r:id="rId1"/>
    <sheet name="Évaluation du score low-tech" sheetId="4" r:id="rId2"/>
    <sheet name="Identité du projet évalué" sheetId="5" r:id="rId3"/>
    <sheet name="Résultat du score low-tech" sheetId="6" r:id="rId4"/>
    <sheet name="listes de réponses" sheetId="3" state="hidden" r:id="rId5"/>
  </sheets>
  <externalReferences>
    <externalReference r:id="rId6"/>
  </externalReferences>
  <definedNames>
    <definedName name="_0a10" localSheetId="0">[1]!label_0a5[0a5]</definedName>
    <definedName name="_0a10" localSheetId="1">label_0a5[0a5]</definedName>
    <definedName name="_0a10">label_0a5[0a5]</definedName>
    <definedName name="biosource">label_biosource[local]</definedName>
    <definedName name="cbsh" localSheetId="0">[1]!label_cbsh[CBSh]</definedName>
    <definedName name="cbsh" localSheetId="1">label_cbsh[CBSh]</definedName>
    <definedName name="cbsh">label_cbsh[CBSh]</definedName>
    <definedName name="ecart">'Résultat du score low-tech'!$G$23</definedName>
    <definedName name="horizon" localSheetId="0">[1]!Tableau3[horizon]</definedName>
    <definedName name="horizon" localSheetId="1">Tableau3[horizon]</definedName>
    <definedName name="horizon">Tableau3[horizon]</definedName>
    <definedName name="horizon_date" localSheetId="0">[1]!label_horizon[horizon date]</definedName>
    <definedName name="horizon_date" localSheetId="1">label_horizon[horizon date]</definedName>
    <definedName name="horizon_date">label_horizon[horizon date]</definedName>
    <definedName name="max">'Résultat du score low-tech'!$G$20</definedName>
    <definedName name="min">'Résultat du score low-tech'!$G$22</definedName>
    <definedName name="moy">'Résultat du score low-tech'!$G$21</definedName>
    <definedName name="mutualisation" localSheetId="0">[1]!label_mutualisation[mutualisation]</definedName>
    <definedName name="mutualisation" localSheetId="1">label_mutualisation[mutualisation]</definedName>
    <definedName name="mutualisation">label_mutualisation[mutualisation]</definedName>
    <definedName name="nbsup0.5">'Résultat du score low-tech'!$G$24</definedName>
    <definedName name="nbsup0.7">'Résultat du score low-tech'!$G$25</definedName>
    <definedName name="ouinon" localSheetId="0">'[1]listes de réponses'!$A$4:$A$6</definedName>
    <definedName name="ouinon">'listes de réponses'!$A$4:$A$6</definedName>
    <definedName name="ouinonna" localSheetId="0">[1]!label_ouinon[ouinon]</definedName>
    <definedName name="ouinonna" localSheetId="1">label_ouinon[ouinon]</definedName>
    <definedName name="ouinonna">label_ouinon[ouinon]</definedName>
    <definedName name="reemploi" localSheetId="0">[1]!label_reemploi[reemploi]</definedName>
    <definedName name="reemploi" localSheetId="1">label_reemploi[reemploi]</definedName>
    <definedName name="reemploi">label_reemploi[reemploi]</definedName>
    <definedName name="service_resilient" localSheetId="0">[1]!label_service[service]</definedName>
    <definedName name="service_resilient" localSheetId="1">label_service[service]</definedName>
    <definedName name="service_resilient">label_service[service]</definedName>
    <definedName name="ttv" localSheetId="0">[1]!label_ttv[ttv]</definedName>
    <definedName name="ttv" localSheetId="1">label_ttv[ttv]</definedName>
    <definedName name="ttv">label_ttv[ttv]</definedName>
    <definedName name="vulnerabilite" localSheetId="0">[1]!label_vulnerabilite[vulnérabilité]</definedName>
    <definedName name="vulnerabilite" localSheetId="1">label_vulnerabilite[vulnérabilité]</definedName>
    <definedName name="vulnerabilite">label_vulnerabilite[vulnérabilité]</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4" i="4" l="1"/>
  <c r="I97" i="4"/>
  <c r="I98" i="4"/>
  <c r="I99" i="4"/>
  <c r="I100" i="4"/>
  <c r="I96" i="4"/>
  <c r="J100" i="4"/>
  <c r="J99" i="4"/>
  <c r="J98" i="4"/>
  <c r="J97" i="4"/>
  <c r="F16" i="6" l="1"/>
  <c r="F15" i="6"/>
  <c r="F14" i="6"/>
  <c r="F13" i="6"/>
  <c r="F12" i="6"/>
  <c r="H63" i="4" l="1"/>
  <c r="I84" i="4"/>
  <c r="I118" i="4"/>
  <c r="I142" i="4"/>
  <c r="I141" i="4"/>
  <c r="I145" i="4"/>
  <c r="I144" i="4"/>
  <c r="C6" i="6"/>
  <c r="I38" i="4"/>
  <c r="I36" i="4"/>
  <c r="I37" i="4"/>
  <c r="D8" i="6"/>
  <c r="D7" i="6"/>
  <c r="D5" i="6"/>
  <c r="C8" i="6"/>
  <c r="C7" i="6"/>
  <c r="C5" i="6"/>
  <c r="I143" i="4" l="1"/>
  <c r="G81" i="4"/>
  <c r="I83" i="4"/>
  <c r="I116" i="4"/>
  <c r="I120" i="4"/>
  <c r="I111" i="4"/>
  <c r="G109" i="4"/>
  <c r="G77" i="4"/>
  <c r="I80" i="4"/>
  <c r="H76" i="4"/>
  <c r="H93" i="4"/>
  <c r="H122" i="4"/>
  <c r="I79" i="4"/>
  <c r="H30" i="4"/>
  <c r="I43" i="4"/>
  <c r="I42" i="4"/>
  <c r="I41" i="4"/>
  <c r="I40" i="4"/>
  <c r="I45" i="4"/>
  <c r="I47" i="4"/>
  <c r="I48" i="4"/>
  <c r="I50" i="4"/>
  <c r="H7" i="4"/>
  <c r="I12" i="4"/>
  <c r="I35" i="4"/>
  <c r="H146" i="4" l="1"/>
  <c r="I13" i="4"/>
  <c r="I10" i="4"/>
  <c r="I9" i="4"/>
  <c r="I8" i="4" l="1"/>
  <c r="G143" i="4"/>
  <c r="I140" i="4"/>
  <c r="I139" i="4"/>
  <c r="I138" i="4"/>
  <c r="G137" i="4"/>
  <c r="I136" i="4"/>
  <c r="I134" i="4"/>
  <c r="I133" i="4"/>
  <c r="G132" i="4"/>
  <c r="G130" i="4" s="1"/>
  <c r="I131" i="4"/>
  <c r="I129" i="4"/>
  <c r="I128" i="4"/>
  <c r="G127" i="4"/>
  <c r="I126" i="4"/>
  <c r="I125" i="4" s="1"/>
  <c r="G125" i="4"/>
  <c r="I124" i="4"/>
  <c r="I123" i="4" s="1"/>
  <c r="G123" i="4"/>
  <c r="I121" i="4"/>
  <c r="G119" i="4"/>
  <c r="I117" i="4"/>
  <c r="I115" i="4"/>
  <c r="I114" i="4"/>
  <c r="I113" i="4"/>
  <c r="I112" i="4"/>
  <c r="I108" i="4"/>
  <c r="I107" i="4"/>
  <c r="I106" i="4"/>
  <c r="I105" i="4"/>
  <c r="I104" i="4"/>
  <c r="I103" i="4"/>
  <c r="I102" i="4"/>
  <c r="G101" i="4"/>
  <c r="I95" i="4"/>
  <c r="G94" i="4"/>
  <c r="I92" i="4"/>
  <c r="I91" i="4"/>
  <c r="I90" i="4"/>
  <c r="G89" i="4"/>
  <c r="I88" i="4"/>
  <c r="I87" i="4"/>
  <c r="I86" i="4"/>
  <c r="G85" i="4"/>
  <c r="I82" i="4"/>
  <c r="I81" i="4" s="1"/>
  <c r="I78" i="4"/>
  <c r="I75" i="4"/>
  <c r="I74" i="4"/>
  <c r="I73" i="4"/>
  <c r="G72" i="4"/>
  <c r="I71" i="4"/>
  <c r="I70" i="4"/>
  <c r="I69" i="4"/>
  <c r="G68" i="4"/>
  <c r="I67" i="4"/>
  <c r="I66" i="4"/>
  <c r="I65" i="4"/>
  <c r="I63" i="4"/>
  <c r="I62" i="4"/>
  <c r="I61" i="4"/>
  <c r="I59" i="4"/>
  <c r="I58" i="4"/>
  <c r="I57" i="4"/>
  <c r="G56" i="4"/>
  <c r="G52" i="4" s="1"/>
  <c r="I55" i="4"/>
  <c r="I53" i="4"/>
  <c r="I51" i="4"/>
  <c r="I49" i="4"/>
  <c r="I44" i="4"/>
  <c r="I46" i="4"/>
  <c r="I34" i="4"/>
  <c r="I33" i="4"/>
  <c r="I32" i="4"/>
  <c r="G31" i="4"/>
  <c r="I29" i="4"/>
  <c r="I28" i="4"/>
  <c r="I27" i="4"/>
  <c r="G26" i="4"/>
  <c r="G7" i="4" s="1"/>
  <c r="I25" i="4"/>
  <c r="I24" i="4"/>
  <c r="I23" i="4"/>
  <c r="I22" i="4"/>
  <c r="I20" i="4"/>
  <c r="I19" i="4"/>
  <c r="I18" i="4"/>
  <c r="I17" i="4"/>
  <c r="I15" i="4"/>
  <c r="I31" i="4" l="1"/>
  <c r="I101" i="4"/>
  <c r="I94" i="4"/>
  <c r="I110" i="4"/>
  <c r="I109" i="4" s="1"/>
  <c r="I137" i="4"/>
  <c r="G76" i="4"/>
  <c r="I39" i="4"/>
  <c r="G93" i="4"/>
  <c r="G122" i="4"/>
  <c r="I64" i="4"/>
  <c r="I60" i="4" s="1"/>
  <c r="I85" i="4"/>
  <c r="I127" i="4"/>
  <c r="I130" i="4"/>
  <c r="I26" i="4"/>
  <c r="I56" i="4"/>
  <c r="I52" i="4" s="1"/>
  <c r="I89" i="4"/>
  <c r="I21" i="4"/>
  <c r="I72" i="4"/>
  <c r="I119" i="4"/>
  <c r="I16" i="4"/>
  <c r="I68" i="4"/>
  <c r="I77" i="4" l="1"/>
  <c r="I122" i="4"/>
  <c r="G16" i="6" s="1"/>
  <c r="I93" i="4"/>
  <c r="G15" i="6" s="1"/>
  <c r="I14" i="4"/>
  <c r="I7" i="4" l="1"/>
  <c r="G12" i="6" s="1"/>
  <c r="I76" i="4"/>
  <c r="G14" i="6" s="1"/>
  <c r="G39" i="4" l="1"/>
  <c r="G30" i="4" s="1"/>
  <c r="I30" i="4" s="1"/>
  <c r="G13" i="6" s="1"/>
  <c r="G25" i="6" s="1"/>
  <c r="G24" i="6" l="1"/>
  <c r="G20" i="6"/>
  <c r="G21" i="6"/>
  <c r="G23" i="6"/>
  <c r="G22" i="6"/>
  <c r="G18" i="6" l="1"/>
</calcChain>
</file>

<file path=xl/sharedStrings.xml><?xml version="1.0" encoding="utf-8"?>
<sst xmlns="http://schemas.openxmlformats.org/spreadsheetml/2006/main" count="507" uniqueCount="410">
  <si>
    <r>
      <t xml:space="preserve">Cadre commun de référence  CAP 2030
Thématique Low Tech
</t>
    </r>
    <r>
      <rPr>
        <sz val="18"/>
        <color theme="0" tint="-0.499984740745262"/>
        <rFont val="Barlow"/>
      </rPr>
      <t>Décembre 2025</t>
    </r>
    <r>
      <rPr>
        <sz val="18"/>
        <color theme="1"/>
        <rFont val="Barlow"/>
      </rPr>
      <t xml:space="preserve">
Outil d’évaluation du Score low-tech
</t>
    </r>
  </si>
  <si>
    <t>Auto-évaluation de la démarche low-tech du projet</t>
  </si>
  <si>
    <r>
      <t xml:space="preserve">NOTA : l'outil score low-tech a été développé dans le cadre du projet CAP 2030
aussi, il s'adresse tout spécialement </t>
    </r>
    <r>
      <rPr>
        <u/>
        <sz val="10"/>
        <color rgb="FFFF0000"/>
        <rFont val="Aptos Narrow (Corps)"/>
      </rPr>
      <t>aux constructions neuves soumises à la RE2020</t>
    </r>
    <r>
      <rPr>
        <sz val="10"/>
        <color rgb="FFFF0000"/>
        <rFont val="Aptos Narrow"/>
        <scheme val="minor"/>
      </rPr>
      <t>. 
Il est possible d'utiliser cet outil hors de ce cadre, utilisant les points soulevés comme piste d'évolution du projet,  cependant, les réponses à l'auto-évaluation et l'interprétation des résultats peuvent ne pas être adaptées</t>
    </r>
  </si>
  <si>
    <t>Remplissez ce questionnaire en toute sincérité en tenant compte des propositions de réponse suggérées en colonne E, vous obtiendrez dans l'onglet "Résultat" une évaluation de la compatibilité de votre projet avec les 5 pilliers d'une démarche low-tech appliquée au bâtiment. 
Un score élevé et homogène sur les 5 aspects révèle l'engagement low-tech du projet.</t>
  </si>
  <si>
    <r>
      <t xml:space="preserve">Le signe "⇨ " signifie "exemple", afin d'illustrer l'action recherchée, mais il n'est pas limitatif aux exemples énumérés
les </t>
    </r>
    <r>
      <rPr>
        <i/>
        <u/>
        <sz val="12"/>
        <color theme="4"/>
        <rFont val="Aptos Narrow (Corps)"/>
      </rPr>
      <t>mots soulignés</t>
    </r>
    <r>
      <rPr>
        <i/>
        <sz val="12"/>
        <color theme="4"/>
        <rFont val="Aptos Narrow (Corps)"/>
      </rPr>
      <t xml:space="preserve"> sont des termes dont la définition sera à harmoniser avec les travaux des autres GT de CAP2030
Dans la colonne E, la variation de couleurs des cases à renseigner correspond à un type de réponse, cela n'a aucune incidence sur l'évaluation.</t>
    </r>
  </si>
  <si>
    <t>Critères et propositions</t>
  </si>
  <si>
    <t>Ce qu'on cherche à exprimer</t>
  </si>
  <si>
    <t>Réponse du  projet</t>
  </si>
  <si>
    <t>Points attribuables</t>
  </si>
  <si>
    <t>Nombre de critère par typologie</t>
  </si>
  <si>
    <t>Score</t>
  </si>
  <si>
    <t xml:space="preserve"> Ressources complémentaires</t>
  </si>
  <si>
    <t>Auto-évaluation</t>
  </si>
  <si>
    <t>Facultatif : Précisions de l'évaluateur pour expliquer ou questionner son auto-évaluation</t>
  </si>
  <si>
    <t>1. Pertinence </t>
  </si>
  <si>
    <t>1.1</t>
  </si>
  <si>
    <t>Réutilisation de l’existant, adaptation du programme à l’existant </t>
  </si>
  <si>
    <t>Pertinence du choix de ce bâtiment / programme sur cette parcelle : 
- Bâtiment(s) existant(s) avec potentiel de surélévation et/ou extension 
- Bâtiment(s) existant(s) sur parcelle ayant encore un potentiel de densification
- Bâtiment(s) existant(s) « sans potentiel » et pas adapté(s) donc démolition
- Pas d'existant mais sol déjà artificialisé</t>
  </si>
  <si>
    <t>La construction se fait sur une parcelle déjà construite, en lien et complémentaire à un bâtiment existant</t>
  </si>
  <si>
    <t>Surélévation ou extension d'un bâtiment</t>
  </si>
  <si>
    <t>OU la construction se fait sur une parcelle déjà construite, pour densifier la parcelle sans lien à un bâtiment existant</t>
  </si>
  <si>
    <t>Densification de la parcelle, nouveau programme lié ou non à la construction existante</t>
  </si>
  <si>
    <t xml:space="preserve">  </t>
  </si>
  <si>
    <t>OU la construction se fait sur une parcelle déjà construite, après démolition d'un bâtiment existant</t>
  </si>
  <si>
    <t>Pour questionner le potentiel d’intensification des espaces d'un bâtiment existant, on peut notamment se référer à l'Intensi'Score. Nous recommandons alors de valoriser le point lorsque celui-ci est supérieur ou égal à 4. https://intensiscore.m2intenses.com/</t>
  </si>
  <si>
    <t xml:space="preserve">Suite à la déconstruction du bâtiment existant, des efforts sont faits pour valoriser les PEM (produits équipements matériaux) sur le site ou en filière de réemploi </t>
  </si>
  <si>
    <t>0 aucun effort, 5 effort maximal</t>
  </si>
  <si>
    <t>OU la construction se fait sur une parcelle non construite mais avec un sol ayant un faible potentiel d'accueil de la biodiversité</t>
  </si>
  <si>
    <r>
      <rPr>
        <sz val="9"/>
        <color theme="10"/>
        <rFont val="Aptos Narrow (Corps)"/>
      </rPr>
      <t>Pour calculer déterminer le potentiel d'accueil de la biodiversité, on peut notamment se référer au calcul du CBSh (Coefficient de Biotope Surfacique harmonisé) existant. Nous recommandons alors de valoriser le point lorsque  le CBSh existant calculé est &lt; 0,1.</t>
    </r>
    <r>
      <rPr>
        <u/>
        <sz val="9"/>
        <color theme="10"/>
        <rFont val="Aptos Narrow"/>
        <family val="2"/>
        <scheme val="minor"/>
      </rPr>
      <t xml:space="preserve">
https://cap2030-gt7-biodiv.dimn-cstb.fr/webapp/</t>
    </r>
  </si>
  <si>
    <t>1.2</t>
  </si>
  <si>
    <t>Intensification des usages, mutualisation, co-habitation </t>
  </si>
  <si>
    <t xml:space="preserve">Un optimum d'utilisation selon la typologie principale du bâtiment et les caractéristiques des usagers : 
Intensifier les usages d'un bâtiment, permet de limiter à la fois la consommation d'espace foncier, celle de matières de construction et également de ressources en phase usage. 
Plusieurs dispositions et combinaisons sont possibles pour atteindre: mutualisation, chronotopie ou hybridation ; éventuellement au prix de légères adaptations conceptuelles (cloisons amovibles...). </t>
  </si>
  <si>
    <t>La programmation du bâtiment a fixé un objectif d'intensité d'usage très fort. Les dispositions du projet permettent d'atteindre cet objectif.</t>
  </si>
  <si>
    <t>Un diagnostic simple du projet de bâtiment permet d'évaluer son niveau d'intensité d'usage. Il donne également des pistes et des exemples afin de l'améliorer.</t>
  </si>
  <si>
    <t>Le projet prévoit des locaux mutualisés</t>
  </si>
  <si>
    <r>
      <t xml:space="preserve">La </t>
    </r>
    <r>
      <rPr>
        <u/>
        <sz val="9"/>
        <color theme="3" tint="0.249977111117893"/>
        <rFont val="Arial"/>
        <family val="2"/>
      </rPr>
      <t>mutualisation</t>
    </r>
    <r>
      <rPr>
        <sz val="9"/>
        <color theme="3" tint="0.249977111117893"/>
        <rFont val="Arial"/>
        <family val="2"/>
      </rPr>
      <t xml:space="preserve"> vise à partager un même espace entre plusieurs utilisateur·rice·s.</t>
    </r>
  </si>
  <si>
    <t>Dans une opération de 5 logements individuels ou plus (maisons en bande, lotissement, …)</t>
  </si>
  <si>
    <t>⇨ local vélo, local poussettes, stockage d'outils de jardinage, buanderie, logement en communs pour des amis ou visiteurs …</t>
  </si>
  <si>
    <t>Dans une opération de logements collectifs (à partir de 2 logements)</t>
  </si>
  <si>
    <t>⇨ buanderie, chambre, logement en communs pour des amis ou visiteurs</t>
  </si>
  <si>
    <t>Dans une opération tertiaire de bureaux</t>
  </si>
  <si>
    <t>⇨ mise à disposition de certains espaces en dehors des horaires de bureaux à d'autres usagers
⇨ mise à disposition de cuisine pour les formations et missions de ce traiteur solidaire
❖ la mutualisation des espaces et services communs (parking, sanitaire, salle de réunion, restauration…) avec les utilisateurs habituels du bâtiment n'est pas valorisable ici</t>
  </si>
  <si>
    <t>exemple : https://www.bureauxducoeur.org/</t>
  </si>
  <si>
    <t>Dans une opération tertiaire de locaux d'enseignement primaire et secondaire</t>
  </si>
  <si>
    <t>⇨ une salle d'activité scolaire en journée partagée avec les associations soir et/ou weekend et/ou vacances
⇨ une cantine transformée en restaurant solidaire le soir en hiver</t>
  </si>
  <si>
    <t>Le projet prévoit des locaux partagés suivant le principe de la chronotopie ou hybridés (mixité d'usage)</t>
  </si>
  <si>
    <r>
      <t xml:space="preserve">La </t>
    </r>
    <r>
      <rPr>
        <u/>
        <sz val="9"/>
        <color theme="3" tint="0.249977111117893"/>
        <rFont val="Arial"/>
        <family val="2"/>
      </rPr>
      <t>chronotopie</t>
    </r>
    <r>
      <rPr>
        <sz val="9"/>
        <color theme="3" tint="0.249977111117893"/>
        <rFont val="Arial"/>
        <family val="2"/>
      </rPr>
      <t xml:space="preserve"> implique de faire évoluer la programmation d'un espace en fonction du temps, en considérant les différents usages et utilisateur·rice·s possibles. 
En d'autres termes, c'est penser l'usage des espaces en fonction des temporalités de la journée (matin, midi, après-midi, soirée,
nuit...), de la semaine (lundi à vendredi, week-ends...), de l'année (saisons - printemps, été, automne, hiver - vacances scolaires...).
Il s'agit de s'engager à mettre en place tous les leviers opérationnels (contrôle d'accès, sécurité incendie, régime de renouvellement d'air, mobiliers adéquats...)
L'</t>
    </r>
    <r>
      <rPr>
        <u/>
        <sz val="9"/>
        <color theme="3" tint="0.249977111117893"/>
        <rFont val="Arial"/>
        <family val="2"/>
      </rPr>
      <t>hybridation</t>
    </r>
    <r>
      <rPr>
        <sz val="9"/>
        <color theme="3" tint="0.249977111117893"/>
        <rFont val="Arial"/>
        <family val="2"/>
      </rPr>
      <t xml:space="preserve"> (ou la mixité d'usage) consiste à utiliser un espace pour plusieurs usages, avec les mêmes utilisateurs.</t>
    </r>
  </si>
  <si>
    <t>Dans une opération de 5 logements individuels ou plus</t>
  </si>
  <si>
    <t>⇨ une salle de coworking la journée en semaine et une salle d'activité les soirée et weekend</t>
  </si>
  <si>
    <t>⇨ parking accessible aux commerces environnants en journée et réservé aux logements la nuit</t>
  </si>
  <si>
    <t>⇨ tranformation d'une salle de réunion en salle de sport ou local associatif
⇨ le hall d’accueil d’un immeuble, souvent très haut, qui peut se transformer en espace événementiel ou en terrain de sport le week-end.
⇨ une  caféteria utilisée comme espace de coworking ou lieu pour les présentations, ou un espace de coworking transformé en salle de concert en soirée</t>
  </si>
  <si>
    <t>⇨ tranformation d'une salle d'activités en salle polyvalente ou local associatif
⇨ une école, comme celle de Saint-Philibert à Noirmoutier (Vendée), qui le temps de l’été, se transforme en hébergement touristique
❖ l'utilisation en "bureau de vote" n'est pas valorisable ici
⇨ une salle de classe qui devient salle de sport le soir pour les écolier·e·s</t>
  </si>
  <si>
    <t>1.3</t>
  </si>
  <si>
    <t>Adéquation aux besoins </t>
  </si>
  <si>
    <t>Vérifier l’absence de programme « équivalent » sur le territoire, ou identifier la complémentarité. S'assurer que le programme répond aux attentes des futurs utilisateurs et permettra l'entretien et la maintenance du bâtiment.</t>
  </si>
  <si>
    <t>Le projet fait suite à un diagnostic fonctionnel qui n'a pas révélé d'équivalent fonctionnel existant autour du projet, ou qui confirme la nécessité de compléter cet existant, à l'échelle du quartier ou de la commune</t>
  </si>
  <si>
    <t>le diagnostic fonctionnel de l'existant peut être fait par un diagnostic territorial Intensi'Score (fiche méthodologique #2)
https://intensiscore.m2intenses.com/</t>
  </si>
  <si>
    <t>Le programme du projet a été défini avec les futurs usagers ou leur équivalent</t>
  </si>
  <si>
    <t>⇨ assistance à maîtrise d'usage, groupe miroir…</t>
  </si>
  <si>
    <t>Le programme du projet a été défini avec les futurs personnes en charge de l'entretien/maintenance ou leur équivalent</t>
  </si>
  <si>
    <t>2. Ancrage territorial </t>
  </si>
  <si>
    <t>2.1</t>
  </si>
  <si>
    <t>Préservation et régénération de la biodiversité </t>
  </si>
  <si>
    <t>Le projet permet-il de préserver, voire améliorer la biodiversité sur le territoire pour limiter l'impact de l'artificialisation et l'imperméabilisation des sols qu'il génère.</t>
  </si>
  <si>
    <t>Le projet préserve l’espace naturel existant de la parcelle, OU dans le cas où il n'y a pas d'espace naturel existant, il aménage une zone de gestion différenciée</t>
  </si>
  <si>
    <r>
      <t xml:space="preserve">La définition d'un espace naturel s'entend au sens de la classification des typologies d'occupation des sols de la nomenclature du CBSh. La surface de la zone doit être significative au regard de la surface de la parcelle du projet.
</t>
    </r>
    <r>
      <rPr>
        <u/>
        <sz val="9"/>
        <color theme="3" tint="0.249977111117893"/>
        <rFont val="Arial"/>
        <family val="2"/>
      </rPr>
      <t xml:space="preserve">Zone de gestion différenciée : </t>
    </r>
    <r>
      <rPr>
        <sz val="9"/>
        <color theme="3" tint="0.249977111117893"/>
        <rFont val="Arial"/>
        <family val="2"/>
      </rPr>
      <t>Le système d'entretien est adapté aux espèces (fauche tardive, éco-paturage...)</t>
    </r>
  </si>
  <si>
    <t>https://cap2030-gt7-biodiv.dimn-cstb.fr/webapp/
A noter que la gestion différenciée est valorisée dans la rubrique "Plan de gestion" de l'outil "IndicateurQualiteFonction" développé en phase 2 du projet CAP 2030 par le GT7.</t>
  </si>
  <si>
    <t>Le projet inclut des plantes comestibles</t>
  </si>
  <si>
    <t xml:space="preserve">Dans le cas ou le sol pollué, ces plantes n'ont pas vocation a être consommée par les usagers mais participeà la sensibilisation. Certaines plantes comestibles peuvent assuréeségalement de la phytoremédiation. </t>
  </si>
  <si>
    <t>Les espaces extérieurs sont aménagés avec une circulation d’eau ou un point d’eau permanent ou une zone humide</t>
  </si>
  <si>
    <t>❖ Sans recourir à de l'eau potable et à un moteur (pompe). 
❖ La gestion des eaux pluviales dans une noue ne permet pas de garantir une zone humide toute l'année donc ne suffit pas pour valorise ce critère</t>
  </si>
  <si>
    <t>100% de l'eau de pluie est gérée sur la parcelle</t>
  </si>
  <si>
    <t>Aucune remise au réseau : abattement, infiltration ou réutilisation sur la parcelle (le surplus d'eau pluviale éventuel est stocké en vue d'une réutilisation ultérieure sur site)</t>
  </si>
  <si>
    <t>Au moins 90% de la pleine terre est conservé et/ou 90% des arbres existants</t>
  </si>
  <si>
    <t>Sans remblai ni compactage sur les zones de pleine terre conservée
Arbres en bonne santé
❖ dans le cas ou il n'y a ni arbre en bonne santé, ni terre végétale la réponse est non</t>
  </si>
  <si>
    <t>on peut notamment se référer à l'"IndicateurQualiteFonction" développé en phase 2 du projet CAP 2030 par le GT7.</t>
  </si>
  <si>
    <t>Maintient de 50% de la couverture végétale initiale pendant le chantier jusqu'à la livraison</t>
  </si>
  <si>
    <t>Le CBSh du projet est supérieur au CBSh initial</t>
  </si>
  <si>
    <t>Le CBSh mesure la qualité d'une parcelle pour l'accueil de la biodiversité par l'analyse des différents types de sol disponibles. Plus il est élevé, meilleure est la qualité d'accueil de la parcelle.</t>
  </si>
  <si>
    <t>https://cap2030-gt7-biodiv.dimn-cstb.fr/webapp/</t>
  </si>
  <si>
    <t>2.2</t>
  </si>
  <si>
    <t>Architecture Bioclimatique</t>
  </si>
  <si>
    <t>Utilisation des ressources naturelles de la parcelle (climatiques, topographiques, …), protection contre les désagréments de la parcelle (inondation, vent, …) pour éviter d'avoir recours à des équipements ou de l'énergie pour apporter le même niveau de confort.</t>
  </si>
  <si>
    <t>L'implantation du projet a pris en compte les désagréments du vent</t>
  </si>
  <si>
    <t>⇨ localisation adaptée des portes d'entrée, zones de rassemblement, prises d'air...
⇨ contre exemple de la mauvaise prise en compte du vent : empêchant l'ouverture des fenêtres, perturbant le bon fonctionnement de la ventilation en s'opposant à l'extraction d'air vicié, refoulant les odeurs indésirables, dirigeant la pollution vers les entrées d'air du bâtiment...
❖ les vents dominants peuvent varier selon les saisons</t>
  </si>
  <si>
    <t>L'implantation du projet utilise le vent au service du renouvellement d'air dans le bâtiment</t>
  </si>
  <si>
    <t>⇨ locaux traversants ou pouvant l'être (exemple volet entre les pièces en façade et les couloirs afin de profiter du tirage par depression), prises d'air et ouvertures orientées en fonction des vents dominants pour permettre un renouvellement d'air hygiénique naturelle jusqu' à une ventilation (diurne et nocturne) permettant le rafraîchissement dû au mouvement d'air
❖ réflexion toute saison pour optimiser l'apport du vent sans générér d'inconfort et en accord avec les règles de sécurité incendie</t>
  </si>
  <si>
    <t>L'implantation du projet met à profit le vent comme moyen de lutte contre l'effet d'îlot de chaleur urbain</t>
  </si>
  <si>
    <t>Implantation du bâtiment permettant une mise à profit du vent pour le rafraichissement passif de la parcelle
❖ réflexion toutes saisons pour optimiser l'apport du vent sans générér d'inconfort</t>
  </si>
  <si>
    <t xml:space="preserve">L'implantation du projet permet d'éviter les masques solaires indésirables </t>
  </si>
  <si>
    <t>⇨ dûs au relief, à la végétation persistante ou aux constructions environnantes (valable, y compris en zone dense)</t>
  </si>
  <si>
    <t xml:space="preserve">Ombrage et masques solaires participent à la protection solaire passive des façades </t>
  </si>
  <si>
    <t>⇨ position des ouvertures vitrées en fonction de la végétation à feuilles caduques au sud, ou des masques solaires à l'ouest et à l'est</t>
  </si>
  <si>
    <t>Le projet optimise le rayonnement solaire sur les parties opaques</t>
  </si>
  <si>
    <t>Concernant les matériaux exposés du bâtiment (façades et toiture) et de ses abords
⇨ le choix des matériaux, leur masse et leur couleur (albedo) est fait systématiquement suivant leur exposition au rayonnement solaire, en recherchant un compromis entre les gains thermiques, la lutte contre l'ïlot de chaleur et les nuisances dûes au rayonnement solaire et à l'éblouissement en journée</t>
  </si>
  <si>
    <t>Le projet optimise le rayonnement solaire sur les parties vitrées</t>
  </si>
  <si>
    <t>⇨ Orientation adéquate du bâtiment et dimensionnement de ses ouvertures vitrées en fonction de sa localisation afin de bénéficier des apports solaires (thermique et lumineux) tout en veillant, éventuellement à l'aide de protection adaptée, à l'équilibre du confort toute saison</t>
  </si>
  <si>
    <t>Les paroies vitrées exposées sont toutes protégées par des protections solaires extérieures laissant passer l'air et la lumière</t>
  </si>
  <si>
    <t xml:space="preserve">Attention aux orientations nord qui à l'approche du solstice d'été (21 juin) prennent également les apports solaires en début et fin de journée. </t>
  </si>
  <si>
    <t>Le projet a des ouvrants adaptés pour le renouvellement d'air et la décharge calorique nocturne</t>
  </si>
  <si>
    <t>⇨ Entrebailleurs ou oscillobattant avec protection contre la pluie et les intrusions</t>
  </si>
  <si>
    <t>De l'eau de pluie est récupérée et participe aux économies d'eau potable</t>
  </si>
  <si>
    <t>Mise à profit de l'eau de pluie afin de diminuer dans le projet la consommation d'eau potable</t>
  </si>
  <si>
    <t>La gestion de l'eau pluviale participe à la lutte contre l'îlot de chaleur</t>
  </si>
  <si>
    <t>îlot de chaleur</t>
  </si>
  <si>
    <t>Mise à profit de l'eau de pluie pour maximiser l'évapotranspiration du sol et de la végétation afin de participer à la réduction du phénomème d’îlot de chaleur</t>
  </si>
  <si>
    <t>Le nivellement de la parcelle et du bâtiment sont mis à profit pour une gestion gravitaire des eaux</t>
  </si>
  <si>
    <t>Afin de gérer uniquement gravitairement les circulations de toutes les eaux du bâtiment : pluviale, potable, usée. Aucun recours à des pompes de relevage ou de surpresseur</t>
  </si>
  <si>
    <t>2.3</t>
  </si>
  <si>
    <t>Utilisation des ressources matérielles locales </t>
  </si>
  <si>
    <r>
      <rPr>
        <sz val="9"/>
        <color rgb="FF215C98"/>
        <rFont val="Arial"/>
        <family val="2"/>
      </rPr>
      <t xml:space="preserve">Valorisation du questionnement sur les ressources matérielles locales, y-compris les matériaux de réemploi
Choix du matériau de construction local (pierre massive, bois français ou avec label, fibre)
Outre la réduction de l'impact du transport des matériaux, l'utilisation de matériaux locaux permet de soutenir l'activité économique du territoire et de valoriser ses ressources
</t>
    </r>
    <r>
      <rPr>
        <u/>
        <sz val="9"/>
        <color rgb="FF215C98"/>
        <rFont val="Arial"/>
        <family val="2"/>
      </rPr>
      <t xml:space="preserve">localel: </t>
    </r>
    <r>
      <rPr>
        <sz val="9"/>
        <color rgb="FF215C98"/>
        <rFont val="Arial"/>
        <family val="2"/>
      </rPr>
      <t xml:space="preserve">la notion de locale n'est pas seulement définissable par une distance, cela dépend du poids des matériaux, des modèles économiques, des bassins de vie. Libre choix au pétitionnaire d'évaluer le caractère local ou non de la ressource. L'enjeux étant de valoriser les ressources du territoires pour participer à son économie notamment et éviter des transports évitables
On ne valorise pas ici les actions sur le mobilier puisqu'on reste dans le périmètre réglementaire de la RE2020
</t>
    </r>
    <r>
      <rPr>
        <u/>
        <sz val="9"/>
        <color rgb="FF156082"/>
        <rFont val="Arial"/>
        <family val="2"/>
      </rPr>
      <t xml:space="preserve">réemploi : </t>
    </r>
    <r>
      <rPr>
        <sz val="9"/>
        <color rgb="FF215C98"/>
        <rFont val="Arial"/>
        <family val="2"/>
      </rPr>
      <t>Le réemploi est, dans le domaine de la prévention des déchets et de l'économie circulaire, l'ensemble des systèmes et filières permettant de récupérer des objets avant qu'ils ne soient jetés, pour leur donner une seconde vie. Il évite ainsi que des biens en fin de vie ne deviennent des déchets.</t>
    </r>
  </si>
  <si>
    <t>Un inventaire des ressources matérielles locales a été effectué</t>
  </si>
  <si>
    <t>À l’échelle de la commune, du département ou de la région</t>
  </si>
  <si>
    <t>Le projet fait usage d’un matériau d’origine locale biosourcé</t>
  </si>
  <si>
    <r>
      <t xml:space="preserve">⇨ bois, fibres, coquillage…
</t>
    </r>
    <r>
      <rPr>
        <u/>
        <sz val="9"/>
        <color theme="3" tint="0.249977111117893"/>
        <rFont val="Arial"/>
        <family val="2"/>
      </rPr>
      <t xml:space="preserve">matières biosourcées : </t>
    </r>
    <r>
      <rPr>
        <sz val="9"/>
        <color theme="3" tint="0.249977111117893"/>
        <rFont val="Arial"/>
        <family val="2"/>
      </rPr>
      <t>toute matière d’origine biologique (origine végétale, animale, coquillage, recyclage) renouvelables (seulement sur des dizaines ou centaines d’années)</t>
    </r>
  </si>
  <si>
    <t>Le projet fait usage d’un matériau d’origine locale géosourcé</t>
  </si>
  <si>
    <t>⇨ terre crue ou pierre uniquement</t>
  </si>
  <si>
    <t>Le projet fait usage de matériaux issus du réemploi</t>
  </si>
  <si>
    <t>⇨ locaux ou disponible facilement sur le marché du réemploi en vue de participer à développer une filière locale</t>
  </si>
  <si>
    <t>dans le bâtiment, en gros-œuvre</t>
  </si>
  <si>
    <t>dans le bâtiment, en second oeuvre</t>
  </si>
  <si>
    <t>à l'extérieur du bâtiment</t>
  </si>
  <si>
    <t>dans le cadre de la parcelle</t>
  </si>
  <si>
    <t>2.4</t>
  </si>
  <si>
    <t>Utilisation/contribution des ressources énergétiques locales </t>
  </si>
  <si>
    <t>Valorisation du questionnement sur les ressources énergétiques locales 
Valorisation de la contribution énergétique 
Raccordement ou non aux ressources énergétiques existantes : Réseau de chaleur (RC), Réseau de froid (RF), géothermie, …</t>
  </si>
  <si>
    <t>Une étude d'approvisionnement énergétique incluant les solutions de production d’énergies locales a été réalisée et a permis d'orienter les solutions retenues sur le projet</t>
  </si>
  <si>
    <t>Production existantes ou prévues. Aller au dela de la demande réglementaire demandé lors d'un dépôt de Permis de Construire.
❖ hors réseau de chaleur (RC) et réseau de froid (RF)</t>
  </si>
  <si>
    <t>https://www.enrchoix.idf.ademe.fr/</t>
  </si>
  <si>
    <t>Une étude faisabilité de raccordement à un réseau de chaleur (RC) et/ou le cas échéant réseau de froid (RF) a été réalisée</t>
  </si>
  <si>
    <t>Le raccordement au RC et/ou RF a été réalisé</t>
  </si>
  <si>
    <t>L'approvisionnement du projet est réalisé à plus de 50% des besoins, toute énergie confondue.</t>
  </si>
  <si>
    <t>à partir d'une solution d'énergie électrique locale</t>
  </si>
  <si>
    <t>Concerne la production propre au projet ou mutualisée, que le porteur de projet en soit à l'initiative ou non. 
⇨ centrale photovoltaïque</t>
  </si>
  <si>
    <t>à partir d'une solution d'énergie thermique locale</t>
  </si>
  <si>
    <t>Concerne la production propre au projet ou mutualisée, que le porteur de projet en soit à l'initiative ou non. 
⇨ géothermie, solaire thermique, RC, RF,  biomassse locale…</t>
  </si>
  <si>
    <t>Le projet contribue au système énergétique local</t>
  </si>
  <si>
    <t>Production électrique ou thermique réalisée sur site et mutualisée.</t>
  </si>
  <si>
    <t>2.5</t>
  </si>
  <si>
    <t>Intégration à l’économie locale (ressources humaines, culturelles, savoir-faire) </t>
  </si>
  <si>
    <t>Utilisation du patrimoine vernaculaire en matière de techniques constructives
Intensité sociale avec l’usage de techniques créatrices d’emplois</t>
  </si>
  <si>
    <t>Le projet utilise les techniques constructives du territoire</t>
  </si>
  <si>
    <t>Elles sont adaptées aux matériaux et climat local. Quelles soient vernaculaire, patrimoniale, historique ou contemporaine</t>
  </si>
  <si>
    <t>Le projet fait appel à des technniques constructives portées par des acteurs du territoire</t>
  </si>
  <si>
    <t>⇨ paille porteuse, réemploi</t>
  </si>
  <si>
    <t>Le projet fait appel à des techniques constructives à forte intensité sociale</t>
  </si>
  <si>
    <t>L'intensité sociale se caractérise par un fort besoin en main d'œuvre qui, permettant les échanges et le partage apporte de la convivialité au chantier. Elle permet la montée en compétence des ouvriers, l'utilisation de techniques chronophages, avec peu ou pas recours à la mécanisation. Le meilleur exemple est porté par le mouvement du nouveau BTP "Bois-Terre-Paille"</t>
  </si>
  <si>
    <t>2.6</t>
  </si>
  <si>
    <t>Intégration et apaisement des schémas de mobilité du territoire </t>
  </si>
  <si>
    <t>Prise en compte/amélioration de la mobilité douce et des transports en commun dans le projet</t>
  </si>
  <si>
    <t>Le projet permet de bénéficier des infrastructures de transport en commun</t>
  </si>
  <si>
    <t>Infrastructures existantes</t>
  </si>
  <si>
    <t>Le projet participe au déploiement de la mobilité douce</t>
  </si>
  <si>
    <t>Le niveau de réponse doit être adapté au projet
⇨ Stationnement vélos abrités et sécurisés, douches et vestiaires, voies de circulation appaisée et dimensionnées différenciant piéton et enfants / cycles et trotinettes adultes…</t>
  </si>
  <si>
    <t>Le projet ne propose pas de stationnement pour les véhicules individuels OU, dans le cas où le projet propose des places de stationnement, celles-ci sont réversibles ou mutualiséées à d'autres utilisateurs ou réservées à des véhicules légers et partagés</t>
  </si>
  <si>
    <t>Hors dépose minute pour les personnes qui le nécessitent (suivant le programme, Personne à mobilité Réduite (PMR)…)</t>
  </si>
  <si>
    <t>3. Accessibilité et Reliance </t>
  </si>
  <si>
    <t>Définition de la Reliance : favorise le partage de savoirs et de savoir-faire, la coopération, la solidarité, la cohésion sociale et les liens entre collectivités</t>
  </si>
  <si>
    <t>3.1</t>
  </si>
  <si>
    <t>Accessibilité technique et appropriation</t>
  </si>
  <si>
    <t>Garantir l’utilisabilité dans le temps  : cela rejoint la durabilité mais plus sur l’aspect de l’interface utilisateur
Garantir la capacité de tout un chacun à utiliser sans nécessiter le recours à un professionnel ou un savoir-faire particulier
Garantie d’usage, simplicité, capacité de prise en main par les usagers quelle que soit leur situation/capacité/aptitude</t>
  </si>
  <si>
    <t>Les équipements d’utilisation quotidienne fournis pour les occupants sont faciles à prendre en main</t>
  </si>
  <si>
    <t>⇨ Interrupteurs et commandes manuelles simples, à proximité de l'équipement concerné.
❖ le recour à des logiciels de gestions ou commande électronique mobile pour les usages quotidiens (chauffage, manoeuvre des protections solaires...) ne permet pas de valoriser ce point, dûe à la possible obsolescence des logiciels ou la panne matérielle</t>
  </si>
  <si>
    <t>Un affichage pérenne est prévu afin d'expliquer le fonctionnement bioclimatique du bâtiment ainsi que l'usage prévu des équipements fournis</t>
  </si>
  <si>
    <t>⇨ Usage des protections solaires, période d'ouverture des fenêtres aussi bien pour le renouvellement d'air que pendant les périodes chaudes, période et modalités d'arrosage, modalité de la réutilisation de l'eau de pluie...</t>
  </si>
  <si>
    <t>Un accompagnement des usagers est prévu ou réalisé</t>
  </si>
  <si>
    <t>⇨ mission d'assistance à maîtrise d'usage ou tout autre moyen approprié permettant aux usagers de comprendre la conception du bâtiment et ses équipements, sa logique, et de les utiliser correctement en toutes saisons et situations. Pour une meilleur appropriation.</t>
  </si>
  <si>
    <t>3.2</t>
  </si>
  <si>
    <t xml:space="preserve">Accessibilité financière, coût global </t>
  </si>
  <si>
    <t>Le bâtiment est-il financièrement accessible à toutes les populations/à une large portion de la population ou ne représente pas un budget démesuré pour les finances de la collectivité ? Les charges d’utilisation et d’entretien du bâtiment pourront-elles être maîtrisées dans le temps ? Pour s'en assurer, le calcul en coût global permet d'intégrer les coûts d'usage à ceux d'investissement et offre une forme de garantie sur la pérennité de l'accessibilité financière.
Qu'est ce que ce projet apport au territoire ?
Le budget lié à la construction est mis au service du projet et non à la logistique complexe généré par un tel projet</t>
  </si>
  <si>
    <t>Un calcul en coût global intégrant les coûts d’investissement, de renouvellement des équipements et les coûts liés aux consommations et à l'entretien a été réalisé et a servi au choix des solutions du bâtiment</t>
  </si>
  <si>
    <t xml:space="preserve">Une Analyse de Retombées Territoriales (ART) a été effectuée </t>
  </si>
  <si>
    <t>Permet de mesurer l'impact direct des investissements lié à votre projet sur votre territoire à l'aide de plusieurs indicateurs économiques, sociaux et environnementaux.
⇨ outil ART ou autre analyse de ce type</t>
  </si>
  <si>
    <t>https://art.fncofor.fr/</t>
  </si>
  <si>
    <t>La construction ne nécessite pas de matériel spécifique ouvrageux</t>
  </si>
  <si>
    <t>⇨ très grande hauteur, livraison de matériel en convoi exceptionnel…</t>
  </si>
  <si>
    <t>3.3</t>
  </si>
  <si>
    <t>Conception avec les usagers </t>
  </si>
  <si>
    <r>
      <t xml:space="preserve">Comment les usagers ont été associés au projet pour permettre une meilleure appropriation de celui-ci, et ainsi une pérennité et durabilité plus importantes. Les usagers s'entendent au sens large : occupants, exploitant, personnel d'entretien, mainteneur,...
</t>
    </r>
    <r>
      <rPr>
        <u/>
        <sz val="9"/>
        <color theme="3" tint="0.249977111117893"/>
        <rFont val="Arial"/>
        <family val="2"/>
      </rPr>
      <t xml:space="preserve">Groupe miroir : </t>
    </r>
    <r>
      <rPr>
        <sz val="9"/>
        <color theme="3" tint="0.249977111117893"/>
        <rFont val="Arial"/>
        <family val="2"/>
      </rPr>
      <t>dans le cas où les personnes concernées ne sont pas encore connues, mise en place des échanges autour d'un groupe représentatif de ces personnes ayant des fonctions donc attentes similaires</t>
    </r>
  </si>
  <si>
    <t>Les futurs occupants ont été associés à la conception du projet</t>
  </si>
  <si>
    <t>⇨ groupe miroir le cas échéant</t>
  </si>
  <si>
    <t>Les personnes en charge de l'exploitation ont été associées à la conception du projet</t>
  </si>
  <si>
    <t>Les personnes en charge de l'entretien et la maintenance ont été associées à la conception du projet</t>
  </si>
  <si>
    <t>3.4</t>
  </si>
  <si>
    <t>Capacité de co-construction </t>
  </si>
  <si>
    <t>Quels efforts ont été mis en place pour se donner les moyens de la co-construction permettant l'appropriation et le lien entre les futurs usagers.</t>
  </si>
  <si>
    <t>Des chantiers participatifs impliquant les futurs usagers sont prévus ou ont été réalisés</t>
  </si>
  <si>
    <t>L'implication des futurs usagers dans la construction permet l'appropriation du projet par ceux-ci.</t>
  </si>
  <si>
    <t>Des chantiers participatifs impliquant des acteurs économiques du territoire sont prévus ou ont été réalisés</t>
  </si>
  <si>
    <t>L'objectif visé ici est le partage des techniques de construction avec les acteurs économiques du territoire pour permettre leur utilisation sur d'autres projets et l'enrichissement mutuel de ceux-ci.</t>
  </si>
  <si>
    <t>Plusieurs visites du chantiers sont prévus ou ont été réalisés</t>
  </si>
  <si>
    <t>L'objectif visé ici est le partage des techniques de construction et des métiers du bâtiment</t>
  </si>
  <si>
    <t>4. Anticipation, adaptation et résilience</t>
  </si>
  <si>
    <t>4.1</t>
  </si>
  <si>
    <t>Anticipation, vulnérabilité aux aléas </t>
  </si>
  <si>
    <t>L'anticipation c'est se projeter dans la construction pour un horizon temporel où les risques seront autres (variables selon les hypothèses que l’on souhaite prendre en matière de scénario d’évolution).
On cherche ici à mettre en avant la nécessité d'anticiper les scénarios climatiques futurs pour retarder la nécessité d'adapter le bâtiment ou d'avoir recours à des équipements énergivores pour maintenir le confort des usagers.
La vulnérabilité est évaluée selon le dommage potentiel sur les composant du bâtiment</t>
  </si>
  <si>
    <t>Le projet a été conçu en anticipant les évolutions climatiques à l'horizon … en se basant sur le scénario SSP3-7.0 ou supérieur</t>
  </si>
  <si>
    <t>SSP3-7.0 est un scénario avec des émissions de GES élevées, pour un niveau de réchauffement horizon 2100 à + 3,6°C par rapport à la période préindustrielle.</t>
  </si>
  <si>
    <t>https://www.carbone4.com/publication-scenarios-ssp-adaptation</t>
  </si>
  <si>
    <t>La vulnérabilité à l'aléa "vagues de chaleur" est…</t>
  </si>
  <si>
    <t>OU "chaleur" au sens de Bat ADAPT</t>
  </si>
  <si>
    <t>Pour estimer l'exposition du bâtiment et la vulnérabilité des éléments du batiment face à un aléa, on peut se référer particulièrement à l'outil "grille d'analyse des risques" développé en phase 2 du projet CAP 2030 par le GT8 OU se référer éventuellement à celui développé par l'OID https://r4re.resilience-for-real-estate.com/</t>
  </si>
  <si>
    <t>La vulnérabilité à l'aléa "fortes pluies" est…</t>
  </si>
  <si>
    <t>OU "précipitations et inondations" au sens de Bat ADAPT</t>
  </si>
  <si>
    <t>La vulnérabilité à l'aléa "vagues de froid" est…</t>
  </si>
  <si>
    <t>OU "grands froids" au sens de Bat ADAPT</t>
  </si>
  <si>
    <t>La vulnérabilité à l'aléa "vents forts" est…</t>
  </si>
  <si>
    <t>OU "tempêtes et vents violents" au sens de Bat ADAPT</t>
  </si>
  <si>
    <t>La vulnérabilité à l'aléa "sécheresse" et le cas échéant "retrait gonflement des argiles (RGA)" est…</t>
  </si>
  <si>
    <t>4.2</t>
  </si>
  <si>
    <t xml:space="preserve">Robustesse à la défaillance ou capacité d’action corrective immédiate </t>
  </si>
  <si>
    <r>
      <t xml:space="preserve">Ce qui est recherché ici, pour maintenir un environnement « confortable » le plus longtemps possible, c'est :
- soit la robustesse aux défaillances, par exemple par des systèmes passifs,
- soit la capacité d’action immédiate des usagers par des commandes manuelles.
On ne traite pas de la question de la légitimité qui est plutôt de l'ordre de l'organisation humaine. On considère qu'une personne qui interviendra aura légitimité à le faire, ou la criticité de la situation en justifiera l'action.
</t>
    </r>
    <r>
      <rPr>
        <u/>
        <sz val="9"/>
        <color theme="3" tint="0.249977111117893"/>
        <rFont val="Arial"/>
        <family val="2"/>
      </rPr>
      <t>Défaillance :</t>
    </r>
    <r>
      <rPr>
        <sz val="9"/>
        <color theme="3" tint="0.249977111117893"/>
        <rFont val="Arial"/>
        <family val="2"/>
      </rPr>
      <t xml:space="preserve"> provoquée par une panne, avarie ou cyber-attaque</t>
    </r>
  </si>
  <si>
    <t>Le système principal de ventilation est robuste aux défaillances ou les usagers sont en capacité immédiate de renouveller l'air à l'intérieur du bâtiment, par ouverture manuelle de fenêtre par exemple</t>
  </si>
  <si>
    <t>⇨ système robuste : ventilation assurée sans motorisation</t>
  </si>
  <si>
    <t>Le système principal de chauffage est robuste aux défaillances ou prévoit la capacité d'action manuelle pour le faire fonctionner</t>
  </si>
  <si>
    <t>⇨ système robuste : poêle à buches
⇨ action manuelle sur le système principal : allumage ou fonctionnement en marche forcée</t>
  </si>
  <si>
    <t>Le système principal de production d'eau chaude sanitaire est robuste aux défaillances ou prévoit la capacité d'action manuelle pour le faire fonctionner</t>
  </si>
  <si>
    <t>⇨ système robuste : solaire thermique thermosiphon, poêle bouilleur
⇨ action manuelle sur le système principal</t>
  </si>
  <si>
    <t>Le système principal de raffraîchissement est robuste aux défaillances ou prévoit la capacité d'action manuelle pour le faire fonctionner</t>
  </si>
  <si>
    <t>⇨ système robuste : rafraîchissement passif, brasseurs d'air plafonniers ou ventilation naturelle</t>
  </si>
  <si>
    <t>Le système principal de commande des protections solaires mobiles est robute aux défaillances ou les usagers sont en capacité immédiate de les manœuvrer manuellement</t>
  </si>
  <si>
    <t>⇨ système robuste : pas de protections solaires motorisées
⇨ action manuelle : possibilité de les débrayer facilement afin de les manœuvrer manuellement pour se protéger du rayonnement solaire ou au contraire bénéficier de lumière naturelle</t>
  </si>
  <si>
    <t>Le système principal de relevage des eaux (d'adduction ou usées) est robuste aux défaillantes ou prévoit la capacité d'action manuelle pour le faire fonctionner</t>
  </si>
  <si>
    <t>⇨ système robuste : gestion gravitaire (sans motorisation) de l'eau propre et souillée
⇨ action manuelle :  pompage</t>
  </si>
  <si>
    <t>Le système principal de contrôle des accès est robuste aux défaillances ou les usagers sont en capacité immédiate de le supplanter par l'utilisation de clefs physiques</t>
  </si>
  <si>
    <t>⇨ système robuste : pas de contrôle d'accès électronique</t>
  </si>
  <si>
    <t>4.3</t>
  </si>
  <si>
    <t>Capacité à fonctionner sans énergie du réseau public</t>
  </si>
  <si>
    <t xml:space="preserve">Cela dépend de la dépendance énergétique et éventuellement du degrès d'autonomie énergétique. 
Pour augmenter la capacité du bâtiment à fonctionner (i.e., accueillir relativement confortablement ses occupants) le plus longtemps possible en cas de panne énergétique, ce qui est recherché : 
   1- la performance d’enveloppe (pour retarder l’arrivée de l’inconfort),  
   2- le recours aux systèmes passifs (pour diminuer le besoin d’énergie)
   3- l’autoproduction/l’autonomie énergétique
Nota : l’autoproduction/l’autonomie n’est pas forcément low-tech, elle est cependant considérée ici pour diminuer le besoin d’énergie « importée »
Il s'agit d'une réponse factuelle, indépendante de la durée de la coupure. </t>
  </si>
  <si>
    <t>En cas de coupure d'approvisionnement en énergie fluide (électricité, fluide) sur le réseau public…</t>
  </si>
  <si>
    <t>le renouvellement d'air est assuré</t>
  </si>
  <si>
    <t>normalement (5), en mode dégradé (de 4 à 1), plus du tout (0)</t>
  </si>
  <si>
    <t>la production d'eau chaude sanitaire continue de fonctionner …</t>
  </si>
  <si>
    <t>le chauffage continue de fonctionner …</t>
  </si>
  <si>
    <t>en journée, grâce à la lumière naturelle, le bâtiment peut être utilisé normalement puisque la luminosité est…</t>
  </si>
  <si>
    <t>inchangée (5), en mode dégradé (de 4 à 1), totalement insuffisante (0)
⇨ toilettes, salle de réunion, escaliers…</t>
  </si>
  <si>
    <t>en période chaude, le confort d'été est assuré…</t>
  </si>
  <si>
    <t>l'évacuation des eaux est assurée…</t>
  </si>
  <si>
    <t>normalement (5), en mode dégradé (de 4 à 1), plus du tout (0)
⇨ eau pluviale, eau vanne, eau usées…</t>
  </si>
  <si>
    <t>les accès au bâtiment sont toujours possibles …</t>
  </si>
  <si>
    <t>La remise en service de l'ensemble des systèmes après une coupure d'alimentation est …</t>
  </si>
  <si>
    <t>facile (éventuellement automatique) pour l'ensemble des systèmes (5), très facile à l'exception d'un système (4) …  très compliqué pour plusieurs systèmes (1), très compliqué pour l'ensemble des systèmes (0)</t>
  </si>
  <si>
    <t>4.4</t>
  </si>
  <si>
    <t>Capacité à fonctionner avec une adduction d'eau publique non-potable ou coupée</t>
  </si>
  <si>
    <t xml:space="preserve">Il s'agit d'une réponse factuelle, indépendante de la durée de la coupure. </t>
  </si>
  <si>
    <t>En cas de coupure d'eau sur le réseau ou d'alimentation avec une eau impropre à la consommation, une réserve d'eau potable permet immédiatement de proposer 1 litre d'eau potable par personne utilisatrice du bâtiment</t>
  </si>
  <si>
    <t>⇨ réserve tampon et équipement de filtration d'eau, stockage de bouteilles d'eau…</t>
  </si>
  <si>
    <t>En cas de coupure d'eau sur le réseau, un accès à des toilettes fonctionnelles dans le bâtiment est possible</t>
  </si>
  <si>
    <t>⇨ Soit les toilettes sont alimentées par de l'eau ne provenant pas du réseau public (récupération d'eau de pluie par exemple), soit le bâtiment dispose de toilettes sèches.</t>
  </si>
  <si>
    <t>5. Efficience et durabilité</t>
  </si>
  <si>
    <t>5.1</t>
  </si>
  <si>
    <t>Empreinte carbone constructive rapportée à la sobriété énergétique atteinte </t>
  </si>
  <si>
    <t xml:space="preserve">C'est l’équilibre entre le poid carbone des matériaux et la performance à l'usage du bâti (coût carbone de l'énergie estimée en usage) dans le cycle de vie du bâtiment.
Un optimum doit être recherché entre le poids carbone du bâtiment et le gain de sobriété énergétique obtenu. 
La valeur monétaire de la construction ou des frais en période d'usage, considéré comme volatile n'est pas considéré ici. </t>
  </si>
  <si>
    <t>Un optimum a été recherché entre le poid carbone de la construction et le gain carbone lié à la consommation obtenu</t>
  </si>
  <si>
    <t xml:space="preserve">⇨ cet optimum peut être observé par des analyses comparatives de différentes solutions sur un calcul en coût global carbone, ou avec des indicateurs tels que Ic construction * Cep / Cep ref par exemple (plus le gain de Cep est élevé plus ce produit sera faible. Inversement pour l’Ic construction, mais l’ajout d’isolant qui fera augmenter l’Ic construction peut être compensé par un gain de Cep plus important). </t>
  </si>
  <si>
    <t>5.2</t>
  </si>
  <si>
    <t>Chutes de chantier </t>
  </si>
  <si>
    <t>Une démarche a été mise en place pour réduire les chutes de chantier</t>
  </si>
  <si>
    <t>⇨ écoconception, peu de variété de matériaux, matériau compostable sur place, meilleur calepinage pour réduire les chutes de matériaux, réutilisation des chutes sur ce chantier…</t>
  </si>
  <si>
    <t>5.3</t>
  </si>
  <si>
    <t>Réparabilité, entretien, maintenance </t>
  </si>
  <si>
    <t>Un système constructif low-tech s’entretient, se répare avec des outils simples et accessibles par le plus grand nombre
Il est possible de s'approvisionner en matériaux et pièces de rechange sur le long terme
On cherche aussi à valoriser la capacité de démontage et la capacité de nettoyer plutôt que remplacer (pour les filtres par exemple).</t>
  </si>
  <si>
    <t xml:space="preserve">L'enveloppe du bâtiment peut être réparée par un personnel non technicien (dont ses usagers) </t>
  </si>
  <si>
    <t>⇨ enduit terre, bardage bois</t>
  </si>
  <si>
    <t>Les systèmes du bâtiment peuvent être réparés par un personnel non technicien (dont ses usagers)</t>
  </si>
  <si>
    <t>⇨ brasseur d'air</t>
  </si>
  <si>
    <t>5.4</t>
  </si>
  <si>
    <t>Pérennité, durée de vie, garantie</t>
  </si>
  <si>
    <t>Dans le cadre de la RE2020, une FDES de la base Inies définit la durée de la vie de référence de l’unité fonctionnelle.
On cherche à valoriser les projets dont les durées de vie longues, au regard de la durée de vie du bâtiment, permettront de les remplacer moins souvent et donc de réduire le coût carbone global du projet.</t>
  </si>
  <si>
    <t>Les systèmes et équipements du bâtiment ont une durée de vie de référence de plus de 25 ans</t>
  </si>
  <si>
    <t>Concernant les équipements utilisés (neuf ou de réemploi)</t>
  </si>
  <si>
    <t>le critère de pérénnité a été priorisé par rapport au critère économique (durée de vie plus importante que la durée de vie habituelle)</t>
  </si>
  <si>
    <t>oui systématiquement (5), pour certains uniquement (de 4 à 1), jamais (0)</t>
  </si>
  <si>
    <t>il y a au moins un équipement qui a une durée de vie de référence supérieure ou égale à 25 ans</t>
  </si>
  <si>
    <t>Concernant les matériaux utilisés (neuf ou de réemploi)</t>
  </si>
  <si>
    <t>le critère de pérénnité a été recherché</t>
  </si>
  <si>
    <t>5.5</t>
  </si>
  <si>
    <t>Effacement, démontabilité, réversibilité et évolutivité</t>
  </si>
  <si>
    <t>L'effacement contribue à la durabilité de la parcelle
La démontabilité permet la réparation ou le remplacement et augmente ainsi la durabilité de l'ensemble. Elle permet de limiter la perte de matière. Ainsi elle réduit la quantité de déchets qu'il faudra traiter dans les différentes filières.
Lorsqu'elle s'applique à certains éléments d'aménagement intérieur (cloisons par exemple) elle contribue à la réversibilité de la construction, qui permet d'allonger la durée de vie de l'enveloppe du bâtiment, et donc de diminuer son coût environnemental global.</t>
  </si>
  <si>
    <t>Le bâtiment est effaçable</t>
  </si>
  <si>
    <t>Le bâtiment est ses abords sont essentiellement réalisés en matières compostables, fondations inclues. Cela permet lors de son abandon qu'il puisse se dégrader progressivement et sans impact sur le terrain d'emprunt. Ce n'est plus la construction en tant que bâtiment qui est durable, mais l'acte de construire en ce qu'il permet de ne pas subtiliser la parcelle.</t>
  </si>
  <si>
    <t>Le bâtiment est démontable</t>
  </si>
  <si>
    <t>oui en totalité (5), pour certaines parties (de 4 à 1), pas du tout (0)</t>
  </si>
  <si>
    <t>Le bâtiment est réversible et évolutif</t>
  </si>
  <si>
    <t xml:space="preserve">La réversibilité du bâti permet de faire évoluer les bâtiments en même temps que les besoins. Il s'agit d'adapter l'aménagement et/ou les équipements d'un espace en fonction de l'évolution de ses usages, de manière pérenne, temporaire et/ou chronotopique. </t>
  </si>
  <si>
    <t>plusieurs fois ou avec une diversité d'usage</t>
  </si>
  <si>
    <t>S'appuyer sur l'indicateur d'évolutivité du GT6</t>
  </si>
  <si>
    <t>une fois de façon irréversible</t>
  </si>
  <si>
    <t>❖ la chronotopie n'est pas valorisable ici</t>
  </si>
  <si>
    <t>5.6</t>
  </si>
  <si>
    <t>Partage des bonnes pratiques et reproductibilité de la construction</t>
  </si>
  <si>
    <t>Transmission d’un savoir-faire, apport à la société, contribution à l’écosystème low-tech
L’accessibilité technique est un prérequis à la reproductibilité. La transmission assure la durabilité de l'acte de construire selon ces techniques. Elle doit s'accompagner d'un retour d'usage pour pouvoir analyser sa pertinence et envisager d'éventuelles adaptations et enrichir les méthodes.
La dépendance à des matériaux, techniques, infrastructures ou mains d’œuvre spécifiques nuit à la reproductibilité par la transmission au plus grand nombre. 
On cherche ici à déterminer dans quelle mesure les choix ont été faits dans l'optique d'une transmission d'un savoir-faire (traditionnel ou nouveau) pour faire profiter la communauté d'un retour d'expérience.</t>
  </si>
  <si>
    <t>Le projet fera l'objet d'une publication ou communication pour le partage d'un retour d'expérience</t>
  </si>
  <si>
    <t>public et libre de droits à l'ensemble des acteurs de la construction
⇨ atelier pédagogique pour transmission du savoir, mise à disposition du calepin de chantier…</t>
  </si>
  <si>
    <t>Le projet partagera ses innovations en matière de techniques constructives ou systèmes avec les acteurs de la filière concernée pour faire progresser les règles professionnelles afférantes</t>
  </si>
  <si>
    <t>⇨ partage d'ATEX, contribution à un observatoire</t>
  </si>
  <si>
    <r>
      <t>NOTA :</t>
    </r>
    <r>
      <rPr>
        <b/>
        <sz val="12"/>
        <color theme="9"/>
        <rFont val="Arial"/>
        <family val="2"/>
      </rPr>
      <t xml:space="preserve"> l'outil score low-tech a été développé dans le cadre du projet CAP 2030 aussi, il s'adresse tout spécialement </t>
    </r>
    <r>
      <rPr>
        <b/>
        <u/>
        <sz val="12"/>
        <color theme="9"/>
        <rFont val="Arial"/>
        <family val="2"/>
      </rPr>
      <t>aux constructions neuves soumises à la RE2020</t>
    </r>
    <r>
      <rPr>
        <b/>
        <sz val="12"/>
        <color theme="9"/>
        <rFont val="Arial"/>
        <family val="2"/>
      </rPr>
      <t xml:space="preserve">. </t>
    </r>
    <r>
      <rPr>
        <sz val="12"/>
        <color theme="9"/>
        <rFont val="Arial"/>
        <family val="2"/>
      </rPr>
      <t xml:space="preserve">
Il est possible d'utiliser cet outil hors de ce cadre, utilisant les points soulevés comme piste d'évolution du projet,  cependant, les réponses à l'auto-évaluation et l'interprétation des résultats peuvent ne pas être adaptées</t>
    </r>
  </si>
  <si>
    <t>Typologie du projet
En cas de bâtiment multiusage, renseigner la typologie qui a fait l'objet de l'autoévaluation</t>
  </si>
  <si>
    <t>Moins de 5 logements individuels</t>
  </si>
  <si>
    <t>RE2020 applicable au 1/01/2022</t>
  </si>
  <si>
    <t>5 logements individuels ou plus (maisons en bande, lotissement, …)</t>
  </si>
  <si>
    <t>Logements collectifs (à partir de 2 logements)</t>
  </si>
  <si>
    <t>Tertiaire de bureaux</t>
  </si>
  <si>
    <t>RE2020 applicable au 1/07/2022</t>
  </si>
  <si>
    <t>Tertiaire de locaux d'enseignement primaire et secondaire</t>
  </si>
  <si>
    <t>Construction temporaire implantée pour moins de 2 ans</t>
  </si>
  <si>
    <t>RE2020 applicable au 1/01/2023</t>
  </si>
  <si>
    <t>Habitation temporaire légère de loisirs de moins de 35 m2</t>
  </si>
  <si>
    <t>Construction et extension de moins de 50m2</t>
  </si>
  <si>
    <t>Extension autres que maison individuelle inférieure à 150m2 et inférieure à 30 % de la surface existante</t>
  </si>
  <si>
    <t>Extensions de maison individuelle entre 50 et 80 m²</t>
  </si>
  <si>
    <t>Hôtel</t>
  </si>
  <si>
    <t>RE2020 applicable au 1/01/2026</t>
  </si>
  <si>
    <t>Restaurant</t>
  </si>
  <si>
    <t>Commerce</t>
  </si>
  <si>
    <t>Crèche ou établissement d’accueil de la petite enfance</t>
  </si>
  <si>
    <t>Université et établissement d’enseignement atypique</t>
  </si>
  <si>
    <t>Médiathèque ou bibliothèque</t>
  </si>
  <si>
    <t>Établissement de santé (cabinet, hôpital, EHPAD)</t>
  </si>
  <si>
    <t>Salle de sport, gymnase, vestiaire</t>
  </si>
  <si>
    <t>Aérogare</t>
  </si>
  <si>
    <t>Bâtiment à usage industriel et artisanal</t>
  </si>
  <si>
    <t>Construction soumise à des contraintes techniques fortes (température, hygrométrie…)</t>
  </si>
  <si>
    <t>RE2020 non applicable</t>
  </si>
  <si>
    <t>Réhabilitation</t>
  </si>
  <si>
    <t>Précision si autre typologie</t>
  </si>
  <si>
    <t>Description succinte du projet 
et/ou lien vers une fiche descriptive</t>
  </si>
  <si>
    <t>Nom du projet</t>
  </si>
  <si>
    <t>Code Postal du projet</t>
  </si>
  <si>
    <t>Statut de la Maîtrise d'ouvrage du projet</t>
  </si>
  <si>
    <t>Publique</t>
  </si>
  <si>
    <t>Bailleurs sociaux</t>
  </si>
  <si>
    <t>Promotion immobilière</t>
  </si>
  <si>
    <t>Privé et utilisateur final</t>
  </si>
  <si>
    <t>Autre</t>
  </si>
  <si>
    <t>Nom de la Maîtrise d'ouvrage du projet</t>
  </si>
  <si>
    <t>Architecte(s) du projet</t>
  </si>
  <si>
    <t>Principaux BET du projet</t>
  </si>
  <si>
    <t>Phase de l'évaluation</t>
  </si>
  <si>
    <t>Phases de programmation et conception : entre la programmation et le dépôt du Permis de construire</t>
  </si>
  <si>
    <t>Phase de réalisation : du début du chantier jusqu'à la réception</t>
  </si>
  <si>
    <t>Précision si autre période</t>
  </si>
  <si>
    <t>Date de  l'évaluation</t>
  </si>
  <si>
    <t>NOM Prénom de l'évaluateur</t>
  </si>
  <si>
    <t>Fonction de l'évaluateur</t>
  </si>
  <si>
    <t>Maîtrise d'ouvrage</t>
  </si>
  <si>
    <t>Architecte</t>
  </si>
  <si>
    <t>AMO environnement</t>
  </si>
  <si>
    <t>Bureau d'étude environnement</t>
  </si>
  <si>
    <t>Précision si autre fonction</t>
  </si>
  <si>
    <t>Commentaires de l'évaluateur sur le projet</t>
  </si>
  <si>
    <t>Commentaires de l'évaluateur sur le score low-tech</t>
  </si>
  <si>
    <t xml:space="preserve">Ne rien inscrire sur cet onglet </t>
  </si>
  <si>
    <t>Récapitulatif du projet</t>
  </si>
  <si>
    <t>Thème</t>
  </si>
  <si>
    <t>Niveau atteint</t>
  </si>
  <si>
    <t>Appréciation du projet</t>
  </si>
  <si>
    <t>Maximum des thèmes</t>
  </si>
  <si>
    <t>Moyenne des thèmes</t>
  </si>
  <si>
    <t>Minimum des thèmes</t>
  </si>
  <si>
    <t>Écart type</t>
  </si>
  <si>
    <t>Nombre de thèmes supérieurs à 50%</t>
  </si>
  <si>
    <t>Nombre de thèmes supérieurs à 70%</t>
  </si>
  <si>
    <t>L'appréciation low-tech est déterminée par le nombre de thèmes pour lesquels le niveau atteint dépasse les 50% pour le premier niveau (Peu low-tech), ou les 70% pour le niveau supérieur (Totalement low-tech).</t>
  </si>
  <si>
    <t>La cohérence est évaluée par l'écart type entre les différentes thématiques.</t>
  </si>
  <si>
    <t>Libellés</t>
  </si>
  <si>
    <t>L'ordre dans les tableaux définit l'ordre d'apparition dans le tableau de calcul : généralement du plus vertueux au moins vertueux !</t>
  </si>
  <si>
    <t>ouinon</t>
  </si>
  <si>
    <t>0a5</t>
  </si>
  <si>
    <t>horizon</t>
  </si>
  <si>
    <t>horizon date</t>
  </si>
  <si>
    <t>vulnérabilité</t>
  </si>
  <si>
    <t>ttv</t>
  </si>
  <si>
    <t>CBSh</t>
  </si>
  <si>
    <t>reemploi</t>
  </si>
  <si>
    <t>service</t>
  </si>
  <si>
    <t>mutualisation</t>
  </si>
  <si>
    <t>local</t>
  </si>
  <si>
    <t>oui</t>
  </si>
  <si>
    <t>fait au max</t>
  </si>
  <si>
    <t>100 ans</t>
  </si>
  <si>
    <t>très faible ou faible</t>
  </si>
  <si>
    <t>intensive</t>
  </si>
  <si>
    <t>≥ 0,4</t>
  </si>
  <si>
    <t>in-situ (issus de la démolition éventuelle sur site)</t>
  </si>
  <si>
    <t>oui, normalement</t>
  </si>
  <si>
    <t>oui pour 3 typologies de local ou plus</t>
  </si>
  <si>
    <t>oui local</t>
  </si>
  <si>
    <t>non</t>
  </si>
  <si>
    <t>50 ans</t>
  </si>
  <si>
    <t>moyen ou modéré</t>
  </si>
  <si>
    <t>semi-intensive</t>
  </si>
  <si>
    <t>≥ 0,3</t>
  </si>
  <si>
    <t>ex-situ mais locaux (issus de ressourceries ou démolitions locales)</t>
  </si>
  <si>
    <t>oui, en mode dégradé</t>
  </si>
  <si>
    <t>oui pour un local</t>
  </si>
  <si>
    <t>oui pas local</t>
  </si>
  <si>
    <t>je ne sais pas</t>
  </si>
  <si>
    <t>30 ans</t>
  </si>
  <si>
    <t>fort ou très fort ou élevé</t>
  </si>
  <si>
    <t>≥ 0,2</t>
  </si>
  <si>
    <t>ex-situ non locaux</t>
  </si>
  <si>
    <t>non applicable</t>
  </si>
  <si>
    <t>20 ans</t>
  </si>
  <si>
    <t>pas d'anticipation</t>
  </si>
  <si>
    <t>10 ans</t>
  </si>
  <si>
    <t>rien est fait</t>
  </si>
  <si>
    <t>Barêmes</t>
  </si>
  <si>
    <t>Ne pas changer l'ordre de tri dans les tableaux !</t>
  </si>
  <si>
    <t>barême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</si>
</sst>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x14ac:knownFonts="1">
    <font>
      <sz val="12"/>
      <color theme="1"/>
      <name val="Aptos Narrow"/>
      <family val="2"/>
      <scheme val="minor"/>
    </font>
    <font>
      <b/>
      <sz val="11"/>
      <color theme="3"/>
      <name val="Aptos Narrow"/>
      <family val="2"/>
      <scheme val="minor"/>
    </font>
    <font>
      <sz val="12"/>
      <color theme="0"/>
      <name val="Aptos Narrow"/>
      <family val="2"/>
      <scheme val="minor"/>
    </font>
    <font>
      <b/>
      <sz val="12"/>
      <color theme="0"/>
      <name val="Aptos Narrow"/>
      <scheme val="minor"/>
    </font>
    <font>
      <sz val="11"/>
      <color theme="1"/>
      <name val="Arial"/>
      <family val="2"/>
    </font>
    <font>
      <b/>
      <sz val="12"/>
      <color theme="1"/>
      <name val="Aptos Narrow"/>
      <family val="2"/>
      <scheme val="minor"/>
    </font>
    <font>
      <sz val="12"/>
      <color rgb="FFFF0000"/>
      <name val="Aptos Narrow"/>
      <family val="2"/>
      <scheme val="minor"/>
    </font>
    <font>
      <sz val="14"/>
      <color rgb="FF1E53A3"/>
      <name val="Apple Color Emoji"/>
    </font>
    <font>
      <u/>
      <sz val="12"/>
      <color theme="10"/>
      <name val="Aptos Narrow"/>
      <family val="2"/>
      <scheme val="minor"/>
    </font>
    <font>
      <sz val="12"/>
      <color theme="1"/>
      <name val="Aptos Narrow"/>
      <family val="2"/>
      <scheme val="minor"/>
    </font>
    <font>
      <sz val="8"/>
      <name val="Aptos Narrow"/>
      <family val="2"/>
      <scheme val="minor"/>
    </font>
    <font>
      <b/>
      <sz val="16"/>
      <color theme="1"/>
      <name val="Aptos Narrow"/>
      <scheme val="minor"/>
    </font>
    <font>
      <b/>
      <sz val="12"/>
      <color rgb="FFFF0000"/>
      <name val="Aptos Narrow"/>
      <scheme val="minor"/>
    </font>
    <font>
      <sz val="11"/>
      <name val="Arial"/>
      <family val="2"/>
    </font>
    <font>
      <sz val="12"/>
      <color theme="1"/>
      <name val="Aptos Narrow"/>
      <scheme val="minor"/>
    </font>
    <font>
      <b/>
      <sz val="18"/>
      <color theme="1"/>
      <name val="Aptos Narrow"/>
      <scheme val="minor"/>
    </font>
    <font>
      <b/>
      <sz val="14"/>
      <color theme="3" tint="0.249977111117893"/>
      <name val="Aptos Narrow"/>
      <family val="2"/>
      <scheme val="minor"/>
    </font>
    <font>
      <sz val="11"/>
      <color theme="3" tint="0.249977111117893"/>
      <name val="Arial"/>
      <family val="2"/>
    </font>
    <font>
      <b/>
      <sz val="11"/>
      <color theme="3" tint="0.249977111117893"/>
      <name val="Aptos Narrow"/>
      <family val="2"/>
      <scheme val="minor"/>
    </font>
    <font>
      <sz val="9"/>
      <color theme="3" tint="0.249977111117893"/>
      <name val="Arial"/>
      <family val="2"/>
    </font>
    <font>
      <sz val="12"/>
      <color theme="3" tint="0.249977111117893"/>
      <name val="Aptos Narrow"/>
      <family val="2"/>
      <scheme val="minor"/>
    </font>
    <font>
      <i/>
      <sz val="9"/>
      <color theme="3" tint="0.249977111117893"/>
      <name val="Arial"/>
      <family val="2"/>
    </font>
    <font>
      <u/>
      <sz val="9"/>
      <color theme="3" tint="0.249977111117893"/>
      <name val="Arial"/>
      <family val="2"/>
    </font>
    <font>
      <b/>
      <sz val="12"/>
      <color theme="3" tint="0.249977111117893"/>
      <name val="Aptos Narrow"/>
      <scheme val="minor"/>
    </font>
    <font>
      <b/>
      <sz val="12"/>
      <color theme="3" tint="0.249977111117893"/>
      <name val="Aptos Narrow (Corps)"/>
    </font>
    <font>
      <b/>
      <sz val="12"/>
      <color theme="3" tint="0.249977111117893"/>
      <name val="Aptos Narrow"/>
    </font>
    <font>
      <b/>
      <sz val="12"/>
      <color theme="1"/>
      <name val="Aptos Narrow"/>
      <scheme val="minor"/>
    </font>
    <font>
      <i/>
      <sz val="12"/>
      <color rgb="FF000000"/>
      <name val="Aptos Narrow"/>
    </font>
    <font>
      <sz val="9"/>
      <color rgb="FF215C98"/>
      <name val="Arial"/>
      <family val="2"/>
    </font>
    <font>
      <b/>
      <sz val="22"/>
      <color theme="3"/>
      <name val="Aptos Narrow"/>
      <scheme val="minor"/>
    </font>
    <font>
      <b/>
      <sz val="22"/>
      <color theme="4"/>
      <name val="Aptos Narrow (Corps)"/>
    </font>
    <font>
      <b/>
      <sz val="12"/>
      <color theme="4"/>
      <name val="Aptos Narrow (Corps)"/>
    </font>
    <font>
      <i/>
      <sz val="12"/>
      <color theme="4"/>
      <name val="Aptos Narrow (Corps)"/>
    </font>
    <font>
      <i/>
      <u/>
      <sz val="12"/>
      <color theme="4"/>
      <name val="Aptos Narrow (Corps)"/>
    </font>
    <font>
      <b/>
      <sz val="12"/>
      <color rgb="FFFFFFFF"/>
      <name val="Aptos Narrow"/>
      <scheme val="minor"/>
    </font>
    <font>
      <sz val="11"/>
      <color theme="9"/>
      <name val="Arial"/>
      <family val="2"/>
    </font>
    <font>
      <sz val="12"/>
      <color theme="0"/>
      <name val="Aptos Narrow"/>
      <scheme val="minor"/>
    </font>
    <font>
      <b/>
      <sz val="12"/>
      <color rgb="FF0070C0"/>
      <name val="Aptos Narrow"/>
      <scheme val="minor"/>
    </font>
    <font>
      <sz val="12"/>
      <color rgb="FF0070C0"/>
      <name val="Aptos Narrow"/>
      <scheme val="minor"/>
    </font>
    <font>
      <u/>
      <sz val="12"/>
      <color theme="1"/>
      <name val="Aptos Narrow"/>
      <family val="2"/>
      <scheme val="minor"/>
    </font>
    <font>
      <b/>
      <sz val="12"/>
      <color theme="0"/>
      <name val="Aptos Narrow"/>
      <family val="2"/>
      <scheme val="minor"/>
    </font>
    <font>
      <i/>
      <sz val="12"/>
      <color theme="1"/>
      <name val="Aptos Narrow"/>
      <scheme val="minor"/>
    </font>
    <font>
      <b/>
      <sz val="14"/>
      <color theme="3" tint="0.249977111117893"/>
      <name val="Aptos Narrow"/>
      <scheme val="minor"/>
    </font>
    <font>
      <b/>
      <sz val="11"/>
      <color theme="9"/>
      <name val="Arial"/>
      <family val="2"/>
    </font>
    <font>
      <sz val="14"/>
      <color rgb="FF747474"/>
      <name val="Arial"/>
      <family val="2"/>
    </font>
    <font>
      <b/>
      <sz val="12"/>
      <color theme="9"/>
      <name val="Arial"/>
      <family val="2"/>
    </font>
    <font>
      <sz val="12"/>
      <color theme="9"/>
      <name val="Arial"/>
      <family val="2"/>
    </font>
    <font>
      <b/>
      <u/>
      <sz val="12"/>
      <color theme="9"/>
      <name val="Arial"/>
      <family val="2"/>
    </font>
    <font>
      <u/>
      <sz val="10"/>
      <color rgb="FFFF0000"/>
      <name val="Aptos Narrow (Corps)"/>
    </font>
    <font>
      <sz val="10"/>
      <color rgb="FFFF0000"/>
      <name val="Aptos Narrow"/>
      <scheme val="minor"/>
    </font>
    <font>
      <sz val="11"/>
      <color theme="1"/>
      <name val="Aptos Narrow"/>
      <family val="2"/>
      <scheme val="minor"/>
    </font>
    <font>
      <sz val="18"/>
      <color theme="1"/>
      <name val="Aptos Narrow"/>
      <family val="2"/>
      <scheme val="minor"/>
    </font>
    <font>
      <sz val="18"/>
      <color theme="1"/>
      <name val="Barlow"/>
    </font>
    <font>
      <sz val="18"/>
      <color theme="0" tint="-0.499984740745262"/>
      <name val="Barlow"/>
    </font>
    <font>
      <sz val="9"/>
      <color rgb="FFFF0000"/>
      <name val="Aptos Narrow"/>
      <family val="2"/>
      <scheme val="minor"/>
    </font>
    <font>
      <b/>
      <sz val="9"/>
      <color theme="0"/>
      <name val="Aptos Narrow"/>
      <scheme val="minor"/>
    </font>
    <font>
      <u/>
      <sz val="9"/>
      <color theme="10"/>
      <name val="Aptos Narrow"/>
      <family val="2"/>
      <scheme val="minor"/>
    </font>
    <font>
      <sz val="9"/>
      <color theme="10"/>
      <name val="Aptos Narrow (Corps)"/>
    </font>
    <font>
      <u/>
      <sz val="9"/>
      <color rgb="FF215C98"/>
      <name val="Arial"/>
      <family val="2"/>
    </font>
    <font>
      <u/>
      <sz val="9"/>
      <color rgb="FF156082"/>
      <name val="Arial"/>
      <family val="2"/>
    </font>
    <font>
      <sz val="11"/>
      <color theme="0"/>
      <name val="Arial"/>
      <family val="2"/>
    </font>
  </fonts>
  <fills count="26">
    <fill>
      <patternFill patternType="none"/>
    </fill>
    <fill>
      <patternFill patternType="gray125"/>
    </fill>
    <fill>
      <patternFill patternType="solid">
        <fgColor theme="7"/>
      </patternFill>
    </fill>
    <fill>
      <patternFill patternType="solid">
        <fgColor theme="3" tint="0.89999084444715716"/>
        <bgColor indexed="64"/>
      </patternFill>
    </fill>
    <fill>
      <patternFill patternType="solid">
        <fgColor theme="3" tint="0.749992370372631"/>
        <bgColor indexed="64"/>
      </patternFill>
    </fill>
    <fill>
      <patternFill patternType="solid">
        <fgColor theme="0" tint="-0.14999847407452621"/>
        <bgColor theme="0" tint="-0.14999847407452621"/>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DAE9F8"/>
        <bgColor rgb="FF000000"/>
      </patternFill>
    </fill>
    <fill>
      <patternFill patternType="solid">
        <fgColor rgb="FFFFC000"/>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bgColor indexed="64"/>
      </patternFill>
    </fill>
    <fill>
      <patternFill patternType="solid">
        <fgColor rgb="FF4EA72E"/>
        <bgColor rgb="FF000000"/>
      </patternFill>
    </fill>
    <fill>
      <patternFill patternType="solid">
        <fgColor theme="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4" tint="0.39997558519241921"/>
        <bgColor indexed="65"/>
      </patternFill>
    </fill>
    <fill>
      <patternFill patternType="solid">
        <fgColor rgb="FF7030A0"/>
        <bgColor indexed="64"/>
      </patternFill>
    </fill>
    <fill>
      <patternFill patternType="solid">
        <fgColor theme="1" tint="0.499984740745262"/>
        <bgColor indexed="64"/>
      </patternFill>
    </fill>
  </fills>
  <borders count="56">
    <border>
      <left/>
      <right/>
      <top/>
      <bottom/>
      <diagonal/>
    </border>
    <border>
      <left/>
      <right/>
      <top/>
      <bottom style="medium">
        <color theme="4" tint="0.39997558519241921"/>
      </bottom>
      <diagonal/>
    </border>
    <border>
      <left style="thin">
        <color theme="4" tint="0.39985351115451523"/>
      </left>
      <right style="thin">
        <color theme="4" tint="0.39985351115451523"/>
      </right>
      <top/>
      <bottom style="thin">
        <color theme="4" tint="0.39991454817346722"/>
      </bottom>
      <diagonal/>
    </border>
    <border>
      <left style="thin">
        <color theme="4" tint="0.39985351115451523"/>
      </left>
      <right style="thin">
        <color theme="4" tint="0.39985351115451523"/>
      </right>
      <top style="thin">
        <color theme="4" tint="0.39991454817346722"/>
      </top>
      <bottom style="thin">
        <color theme="4" tint="0.39991454817346722"/>
      </bottom>
      <diagonal/>
    </border>
    <border>
      <left/>
      <right/>
      <top/>
      <bottom style="thin">
        <color theme="7"/>
      </bottom>
      <diagonal/>
    </border>
    <border>
      <left/>
      <right/>
      <top style="thin">
        <color theme="7"/>
      </top>
      <bottom style="thin">
        <color theme="7"/>
      </bottom>
      <diagonal/>
    </border>
    <border>
      <left/>
      <right style="thin">
        <color theme="4" tint="0.39985351115451523"/>
      </right>
      <top/>
      <bottom style="thin">
        <color theme="4" tint="0.39991454817346722"/>
      </bottom>
      <diagonal/>
    </border>
    <border>
      <left/>
      <right/>
      <top style="thin">
        <color theme="7"/>
      </top>
      <bottom/>
      <diagonal/>
    </border>
    <border>
      <left style="thin">
        <color theme="4" tint="0.39985351115451523"/>
      </left>
      <right style="thin">
        <color theme="4" tint="0.39985351115451523"/>
      </right>
      <top style="thin">
        <color theme="4" tint="0.39991454817346722"/>
      </top>
      <bottom/>
      <diagonal/>
    </border>
    <border>
      <left style="thin">
        <color theme="4" tint="0.39985351115451523"/>
      </left>
      <right style="thin">
        <color theme="4" tint="0.39985351115451523"/>
      </right>
      <top style="thin">
        <color theme="4" tint="0.39991454817346722"/>
      </top>
      <bottom style="thin">
        <color theme="7"/>
      </bottom>
      <diagonal/>
    </border>
    <border>
      <left style="thin">
        <color theme="4" tint="0.39985351115451523"/>
      </left>
      <right style="thin">
        <color theme="4" tint="0.39985351115451523"/>
      </right>
      <top style="medium">
        <color theme="4" tint="0.39982299264503923"/>
      </top>
      <bottom style="thin">
        <color theme="4" tint="0.39991454817346722"/>
      </bottom>
      <diagonal/>
    </border>
    <border>
      <left/>
      <right/>
      <top/>
      <bottom style="thin">
        <color theme="1"/>
      </bottom>
      <diagonal/>
    </border>
    <border>
      <left/>
      <right/>
      <top/>
      <bottom style="thin">
        <color rgb="FF0F9ED5"/>
      </bottom>
      <diagonal/>
    </border>
    <border>
      <left style="thin">
        <color rgb="FF44B3E1"/>
      </left>
      <right style="thin">
        <color rgb="FF44B3E1"/>
      </right>
      <top style="thin">
        <color rgb="FF44B3E1"/>
      </top>
      <bottom style="thin">
        <color rgb="FF0F9ED5"/>
      </bottom>
      <diagonal/>
    </border>
    <border>
      <left/>
      <right/>
      <top style="medium">
        <color rgb="FF00B0F0"/>
      </top>
      <bottom style="thin">
        <color theme="7"/>
      </bottom>
      <diagonal/>
    </border>
    <border>
      <left/>
      <right/>
      <top style="medium">
        <color rgb="FF00B0F0"/>
      </top>
      <bottom/>
      <diagonal/>
    </border>
    <border>
      <left/>
      <right style="thin">
        <color theme="4" tint="0.39985351115451523"/>
      </right>
      <top style="medium">
        <color rgb="FF00B0F0"/>
      </top>
      <bottom style="thin">
        <color theme="4" tint="0.39991454817346722"/>
      </bottom>
      <diagonal/>
    </border>
    <border>
      <left style="thin">
        <color theme="4" tint="0.39985351115451523"/>
      </left>
      <right/>
      <top style="medium">
        <color rgb="FF00B0F0"/>
      </top>
      <bottom/>
      <diagonal/>
    </border>
    <border>
      <left style="thin">
        <color theme="7"/>
      </left>
      <right style="thin">
        <color theme="4" tint="0.39985351115451523"/>
      </right>
      <top style="thin">
        <color theme="7"/>
      </top>
      <bottom style="medium">
        <color rgb="FF00B0F0"/>
      </bottom>
      <diagonal/>
    </border>
    <border>
      <left style="thin">
        <color theme="7"/>
      </left>
      <right style="thin">
        <color theme="4" tint="0.39985351115451523"/>
      </right>
      <top style="thin">
        <color theme="7"/>
      </top>
      <bottom style="thin">
        <color theme="4" tint="0.39991454817346722"/>
      </bottom>
      <diagonal/>
    </border>
    <border>
      <left style="thin">
        <color theme="7"/>
      </left>
      <right style="thin">
        <color theme="4" tint="0.39985351115451523"/>
      </right>
      <top/>
      <bottom style="thin">
        <color theme="7"/>
      </bottom>
      <diagonal/>
    </border>
    <border>
      <left style="thin">
        <color theme="7"/>
      </left>
      <right style="thin">
        <color theme="4" tint="0.39985351115451523"/>
      </right>
      <top style="thin">
        <color theme="7"/>
      </top>
      <bottom style="thin">
        <color theme="7"/>
      </bottom>
      <diagonal/>
    </border>
    <border>
      <left style="thin">
        <color theme="7"/>
      </left>
      <right style="thin">
        <color theme="4" tint="0.39985351115451523"/>
      </right>
      <top/>
      <bottom style="thin">
        <color theme="4" tint="0.39991454817346722"/>
      </bottom>
      <diagonal/>
    </border>
    <border>
      <left style="thin">
        <color theme="7"/>
      </left>
      <right style="thin">
        <color theme="4" tint="0.39985351115451523"/>
      </right>
      <top/>
      <bottom style="medium">
        <color rgb="FF00B0F0"/>
      </bottom>
      <diagonal/>
    </border>
    <border>
      <left/>
      <right style="thin">
        <color theme="4" tint="0.39985351115451523"/>
      </right>
      <top style="thin">
        <color theme="4" tint="0.39991454817346722"/>
      </top>
      <bottom style="thin">
        <color theme="4" tint="0.39991454817346722"/>
      </bottom>
      <diagonal/>
    </border>
    <border>
      <left/>
      <right style="thin">
        <color theme="7"/>
      </right>
      <top style="thin">
        <color theme="7"/>
      </top>
      <bottom style="thin">
        <color theme="7"/>
      </bottom>
      <diagonal/>
    </border>
    <border>
      <left/>
      <right/>
      <top style="thin">
        <color theme="7"/>
      </top>
      <bottom style="thin">
        <color rgb="FF0F9ED5"/>
      </bottom>
      <diagonal/>
    </border>
    <border>
      <left/>
      <right style="thin">
        <color theme="7"/>
      </right>
      <top style="thin">
        <color theme="7"/>
      </top>
      <bottom style="thin">
        <color rgb="FF0F9ED5"/>
      </bottom>
      <diagonal/>
    </border>
    <border>
      <left/>
      <right/>
      <top style="thin">
        <color theme="7"/>
      </top>
      <bottom style="medium">
        <color rgb="FF00B0F0"/>
      </bottom>
      <diagonal/>
    </border>
    <border>
      <left/>
      <right style="thin">
        <color theme="7"/>
      </right>
      <top style="thin">
        <color theme="7"/>
      </top>
      <bottom style="medium">
        <color rgb="FF00B0F0"/>
      </bottom>
      <diagonal/>
    </border>
    <border>
      <left style="thin">
        <color theme="4" tint="0.39985351115451523"/>
      </left>
      <right/>
      <top style="medium">
        <color rgb="FF00B0F0"/>
      </top>
      <bottom style="thin">
        <color theme="7"/>
      </bottom>
      <diagonal/>
    </border>
    <border>
      <left style="thin">
        <color theme="3" tint="0.499984740745262"/>
      </left>
      <right/>
      <top/>
      <bottom/>
      <diagonal/>
    </border>
    <border>
      <left style="thin">
        <color indexed="64"/>
      </left>
      <right/>
      <top style="thin">
        <color theme="3" tint="0.499984740745262"/>
      </top>
      <bottom style="thin">
        <color theme="3" tint="0.499984740745262"/>
      </bottom>
      <diagonal/>
    </border>
    <border>
      <left style="thin">
        <color theme="3" tint="0.499984740745262"/>
      </left>
      <right/>
      <top style="thin">
        <color theme="3" tint="0.499984740745262"/>
      </top>
      <bottom style="thin">
        <color indexed="64"/>
      </bottom>
      <diagonal/>
    </border>
    <border>
      <left/>
      <right style="thin">
        <color theme="3" tint="0.499984740745262"/>
      </right>
      <top/>
      <bottom/>
      <diagonal/>
    </border>
    <border>
      <left style="thin">
        <color theme="3" tint="0.499984740745262"/>
      </left>
      <right style="thin">
        <color theme="3" tint="0.499984740745262"/>
      </right>
      <top style="thin">
        <color theme="3" tint="0.499984740745262"/>
      </top>
      <bottom style="thin">
        <color indexed="64"/>
      </bottom>
      <diagonal/>
    </border>
    <border>
      <left/>
      <right style="thin">
        <color indexed="64"/>
      </right>
      <top style="thin">
        <color theme="3" tint="0.499984740745262"/>
      </top>
      <bottom style="thin">
        <color theme="3" tint="0.499984740745262"/>
      </bottom>
      <diagonal/>
    </border>
    <border>
      <left style="thin">
        <color theme="3" tint="0.499984740745262"/>
      </left>
      <right style="thin">
        <color theme="3" tint="0.499984740745262"/>
      </right>
      <top/>
      <bottom/>
      <diagonal/>
    </border>
    <border>
      <left style="thin">
        <color theme="7"/>
      </left>
      <right style="thin">
        <color theme="4" tint="0.39985351115451523"/>
      </right>
      <top/>
      <bottom/>
      <diagonal/>
    </border>
    <border>
      <left style="thin">
        <color theme="3" tint="0.499984740745262"/>
      </left>
      <right style="thin">
        <color theme="3" tint="0.499984740745262"/>
      </right>
      <top style="thin">
        <color theme="3" tint="0.499984740745262"/>
      </top>
      <bottom style="thin">
        <color theme="7"/>
      </bottom>
      <diagonal/>
    </border>
    <border>
      <left style="thin">
        <color theme="3" tint="0.499984740745262"/>
      </left>
      <right style="thin">
        <color rgb="FF4D93D9"/>
      </right>
      <top style="thin">
        <color theme="3" tint="0.499984740745262"/>
      </top>
      <bottom style="thin">
        <color theme="7"/>
      </bottom>
      <diagonal/>
    </border>
    <border>
      <left style="thin">
        <color rgb="FF4D93D9"/>
      </left>
      <right/>
      <top style="thin">
        <color rgb="FF4D93D9"/>
      </top>
      <bottom style="thin">
        <color theme="7"/>
      </bottom>
      <diagonal/>
    </border>
    <border>
      <left style="thin">
        <color theme="7"/>
      </left>
      <right style="thin">
        <color theme="7"/>
      </right>
      <top style="thin">
        <color theme="7"/>
      </top>
      <bottom style="thin">
        <color theme="7"/>
      </bottom>
      <diagonal/>
    </border>
    <border>
      <left style="thin">
        <color theme="3" tint="0.499984740745262"/>
      </left>
      <right/>
      <top style="thin">
        <color theme="3" tint="0.499984740745262"/>
      </top>
      <bottom style="thin">
        <color theme="7"/>
      </bottom>
      <diagonal/>
    </border>
    <border>
      <left style="thin">
        <color theme="7"/>
      </left>
      <right/>
      <top style="thin">
        <color theme="7"/>
      </top>
      <bottom style="thin">
        <color theme="7"/>
      </bottom>
      <diagonal/>
    </border>
    <border>
      <left style="thin">
        <color theme="3" tint="0.499984740745262"/>
      </left>
      <right/>
      <top style="thin">
        <color theme="7"/>
      </top>
      <bottom/>
      <diagonal/>
    </border>
    <border>
      <left/>
      <right style="thin">
        <color theme="3" tint="0.499984740745262"/>
      </right>
      <top style="thin">
        <color theme="7"/>
      </top>
      <bottom/>
      <diagonal/>
    </border>
    <border>
      <left style="thin">
        <color theme="3" tint="0.499984740745262"/>
      </left>
      <right/>
      <top/>
      <bottom style="thin">
        <color theme="7"/>
      </bottom>
      <diagonal/>
    </border>
    <border>
      <left style="thin">
        <color theme="7"/>
      </left>
      <right/>
      <top/>
      <bottom style="thin">
        <color theme="7"/>
      </bottom>
      <diagonal/>
    </border>
    <border>
      <left/>
      <right style="thin">
        <color theme="7"/>
      </right>
      <top/>
      <bottom style="thin">
        <color theme="7"/>
      </bottom>
      <diagonal/>
    </border>
    <border>
      <left style="thin">
        <color theme="7"/>
      </left>
      <right style="thin">
        <color theme="4" tint="0.39985351115451523"/>
      </right>
      <top style="thin">
        <color theme="7"/>
      </top>
      <bottom/>
      <diagonal/>
    </border>
    <border>
      <left style="thin">
        <color theme="4" tint="0.39985351115451523"/>
      </left>
      <right style="thin">
        <color theme="4" tint="0.39985351115451523"/>
      </right>
      <top style="thin">
        <color theme="4" tint="0.39982299264503923"/>
      </top>
      <bottom style="thin">
        <color theme="4" tint="0.39991454817346722"/>
      </bottom>
      <diagonal/>
    </border>
    <border>
      <left style="medium">
        <color theme="3" tint="0.249977111117893"/>
      </left>
      <right/>
      <top style="medium">
        <color theme="3" tint="0.249977111117893"/>
      </top>
      <bottom style="medium">
        <color theme="3" tint="0.249977111117893"/>
      </bottom>
      <diagonal/>
    </border>
    <border>
      <left/>
      <right/>
      <top style="medium">
        <color theme="3" tint="0.249977111117893"/>
      </top>
      <bottom style="medium">
        <color theme="3" tint="0.249977111117893"/>
      </bottom>
      <diagonal/>
    </border>
    <border>
      <left/>
      <right style="medium">
        <color theme="3" tint="0.249977111117893"/>
      </right>
      <top style="medium">
        <color theme="3" tint="0.249977111117893"/>
      </top>
      <bottom style="medium">
        <color theme="3" tint="0.249977111117893"/>
      </bottom>
      <diagonal/>
    </border>
    <border>
      <left/>
      <right style="thin">
        <color theme="3" tint="0.499984740745262"/>
      </right>
      <top/>
      <bottom style="thin">
        <color theme="7"/>
      </bottom>
      <diagonal/>
    </border>
  </borders>
  <cellStyleXfs count="7">
    <xf numFmtId="0" fontId="0" fillId="0" borderId="0"/>
    <xf numFmtId="0" fontId="1" fillId="0" borderId="1" applyNumberFormat="0" applyFill="0" applyAlignment="0" applyProtection="0"/>
    <xf numFmtId="0" fontId="2" fillId="2" borderId="0" applyNumberFormat="0" applyBorder="0" applyAlignment="0" applyProtection="0"/>
    <xf numFmtId="0" fontId="8" fillId="0" borderId="0" applyNumberFormat="0" applyFill="0" applyBorder="0" applyAlignment="0" applyProtection="0"/>
    <xf numFmtId="9" fontId="9" fillId="0" borderId="0" applyFont="0" applyFill="0" applyBorder="0" applyAlignment="0" applyProtection="0"/>
    <xf numFmtId="0" fontId="9" fillId="23" borderId="0" applyNumberFormat="0" applyBorder="0" applyAlignment="0" applyProtection="0"/>
    <xf numFmtId="0" fontId="50" fillId="0" borderId="0"/>
  </cellStyleXfs>
  <cellXfs count="198">
    <xf numFmtId="0" fontId="0" fillId="0" borderId="0" xfId="0"/>
    <xf numFmtId="0" fontId="0" fillId="0" borderId="0" xfId="0" applyAlignment="1">
      <alignment vertical="top"/>
    </xf>
    <xf numFmtId="0" fontId="0" fillId="5" borderId="0" xfId="0" applyFill="1"/>
    <xf numFmtId="0" fontId="5" fillId="0" borderId="11" xfId="0" applyFont="1" applyBorder="1"/>
    <xf numFmtId="0" fontId="6" fillId="0" borderId="0" xfId="0" applyFont="1"/>
    <xf numFmtId="0" fontId="4" fillId="6" borderId="3" xfId="0" applyFont="1" applyFill="1" applyBorder="1" applyAlignment="1">
      <alignment wrapText="1"/>
    </xf>
    <xf numFmtId="0" fontId="4" fillId="7" borderId="3" xfId="0" applyFont="1" applyFill="1" applyBorder="1" applyAlignment="1">
      <alignment wrapText="1"/>
    </xf>
    <xf numFmtId="0" fontId="5" fillId="0" borderId="0" xfId="0" applyFont="1"/>
    <xf numFmtId="0" fontId="11" fillId="0" borderId="0" xfId="0" applyFont="1"/>
    <xf numFmtId="0" fontId="12" fillId="0" borderId="0" xfId="0" applyFont="1"/>
    <xf numFmtId="0" fontId="4" fillId="10" borderId="3" xfId="0" applyFont="1" applyFill="1" applyBorder="1" applyAlignment="1">
      <alignment wrapText="1"/>
    </xf>
    <xf numFmtId="0" fontId="0" fillId="8" borderId="0" xfId="0" applyFill="1"/>
    <xf numFmtId="0" fontId="4" fillId="11" borderId="3" xfId="0" applyFont="1" applyFill="1" applyBorder="1" applyAlignment="1">
      <alignment wrapText="1"/>
    </xf>
    <xf numFmtId="0" fontId="4" fillId="12" borderId="3" xfId="0" applyFont="1" applyFill="1" applyBorder="1" applyAlignment="1">
      <alignment wrapText="1"/>
    </xf>
    <xf numFmtId="0" fontId="4" fillId="13" borderId="3" xfId="0" applyFont="1" applyFill="1" applyBorder="1" applyAlignment="1">
      <alignment wrapText="1"/>
    </xf>
    <xf numFmtId="0" fontId="0" fillId="0" borderId="0" xfId="0" applyAlignment="1">
      <alignment vertical="center"/>
    </xf>
    <xf numFmtId="0" fontId="7" fillId="0" borderId="0" xfId="0" applyFont="1" applyAlignment="1">
      <alignment vertical="center"/>
    </xf>
    <xf numFmtId="0" fontId="0" fillId="0" borderId="0" xfId="0" applyAlignment="1">
      <alignment horizontal="center" vertical="center"/>
    </xf>
    <xf numFmtId="0" fontId="13" fillId="3" borderId="2"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8" xfId="0" applyFont="1" applyBorder="1" applyAlignment="1">
      <alignment horizontal="center" vertical="center" wrapText="1"/>
    </xf>
    <xf numFmtId="0" fontId="14" fillId="0" borderId="0" xfId="0" applyFont="1" applyAlignment="1">
      <alignment horizontal="center" vertical="center"/>
    </xf>
    <xf numFmtId="0" fontId="17" fillId="4" borderId="2" xfId="0" applyFont="1" applyFill="1" applyBorder="1" applyAlignment="1">
      <alignment horizontal="center" vertical="center" wrapText="1"/>
    </xf>
    <xf numFmtId="9" fontId="17" fillId="4" borderId="2" xfId="4"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3" borderId="3" xfId="0" applyFont="1" applyFill="1" applyBorder="1" applyAlignment="1">
      <alignment horizontal="center" vertical="center" wrapText="1"/>
    </xf>
    <xf numFmtId="0" fontId="17" fillId="0" borderId="8" xfId="0" applyFont="1" applyBorder="1" applyAlignment="1">
      <alignment horizontal="center" vertical="center" wrapText="1"/>
    </xf>
    <xf numFmtId="0" fontId="17" fillId="4" borderId="10" xfId="0" applyFont="1" applyFill="1" applyBorder="1" applyAlignment="1">
      <alignment horizontal="center" vertical="center" wrapText="1"/>
    </xf>
    <xf numFmtId="9" fontId="17" fillId="4" borderId="10" xfId="4"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7" fillId="9" borderId="13" xfId="0" applyFont="1" applyFill="1" applyBorder="1" applyAlignment="1">
      <alignment horizontal="center" vertical="center" wrapText="1"/>
    </xf>
    <xf numFmtId="0" fontId="19" fillId="3" borderId="22" xfId="0" applyFont="1" applyFill="1" applyBorder="1" applyAlignment="1">
      <alignment vertical="top" wrapText="1"/>
    </xf>
    <xf numFmtId="0" fontId="19" fillId="0" borderId="21" xfId="0" applyFont="1" applyBorder="1" applyAlignment="1">
      <alignment vertical="top"/>
    </xf>
    <xf numFmtId="0" fontId="19" fillId="0" borderId="21" xfId="0" applyFont="1" applyBorder="1" applyAlignment="1">
      <alignment horizontal="left" vertical="top"/>
    </xf>
    <xf numFmtId="0" fontId="19" fillId="0" borderId="18" xfId="0" applyFont="1" applyBorder="1" applyAlignment="1">
      <alignment vertical="top"/>
    </xf>
    <xf numFmtId="0" fontId="15" fillId="0" borderId="0" xfId="0" applyFont="1" applyAlignment="1">
      <alignment vertical="center"/>
    </xf>
    <xf numFmtId="0" fontId="15" fillId="0" borderId="0" xfId="0" applyFont="1" applyAlignment="1">
      <alignment horizontal="center" vertical="top"/>
    </xf>
    <xf numFmtId="0" fontId="16" fillId="4" borderId="4" xfId="1" applyFont="1" applyFill="1" applyBorder="1" applyAlignment="1">
      <alignment vertical="top" wrapText="1"/>
    </xf>
    <xf numFmtId="0" fontId="23" fillId="3" borderId="5" xfId="1" applyFont="1" applyFill="1" applyBorder="1" applyAlignment="1">
      <alignment horizontal="left" vertical="top" wrapText="1"/>
    </xf>
    <xf numFmtId="0" fontId="18" fillId="0" borderId="5" xfId="1" applyFont="1" applyBorder="1" applyAlignment="1">
      <alignment horizontal="left" vertical="top" wrapText="1"/>
    </xf>
    <xf numFmtId="0" fontId="19" fillId="0" borderId="5" xfId="0" applyFont="1" applyBorder="1" applyAlignment="1">
      <alignment horizontal="left" vertical="top"/>
    </xf>
    <xf numFmtId="0" fontId="21" fillId="0" borderId="5" xfId="0" applyFont="1" applyBorder="1" applyAlignment="1">
      <alignment vertical="top" wrapText="1"/>
    </xf>
    <xf numFmtId="0" fontId="18" fillId="0" borderId="7" xfId="1" applyFont="1" applyBorder="1" applyAlignment="1">
      <alignment horizontal="left" vertical="top" wrapText="1"/>
    </xf>
    <xf numFmtId="0" fontId="21" fillId="0" borderId="4" xfId="0" applyFont="1" applyBorder="1" applyAlignment="1">
      <alignment vertical="top" wrapText="1"/>
    </xf>
    <xf numFmtId="0" fontId="21" fillId="0" borderId="0" xfId="0" applyFont="1" applyAlignment="1">
      <alignment vertical="top" wrapText="1"/>
    </xf>
    <xf numFmtId="0" fontId="19" fillId="0" borderId="4" xfId="0" applyFont="1" applyBorder="1" applyAlignment="1">
      <alignment vertical="top" wrapText="1"/>
    </xf>
    <xf numFmtId="0" fontId="21" fillId="0" borderId="12" xfId="0" applyFont="1" applyBorder="1" applyAlignment="1">
      <alignment vertical="top" wrapText="1"/>
    </xf>
    <xf numFmtId="0" fontId="19" fillId="0" borderId="5" xfId="0" applyFont="1" applyBorder="1" applyAlignment="1">
      <alignment vertical="top"/>
    </xf>
    <xf numFmtId="0" fontId="24" fillId="3" borderId="5" xfId="1" applyFont="1" applyFill="1" applyBorder="1" applyAlignment="1">
      <alignment horizontal="left" vertical="top" wrapText="1"/>
    </xf>
    <xf numFmtId="0" fontId="21" fillId="0" borderId="5" xfId="0" applyFont="1" applyBorder="1" applyAlignment="1">
      <alignment horizontal="left" vertical="top"/>
    </xf>
    <xf numFmtId="0" fontId="21" fillId="0" borderId="5" xfId="0" applyFont="1" applyBorder="1" applyAlignment="1">
      <alignment vertical="top"/>
    </xf>
    <xf numFmtId="0" fontId="19" fillId="0" borderId="4" xfId="0" applyFont="1" applyBorder="1" applyAlignment="1">
      <alignment vertical="top"/>
    </xf>
    <xf numFmtId="0" fontId="19" fillId="0" borderId="7" xfId="0" applyFont="1" applyBorder="1" applyAlignment="1">
      <alignment vertical="top"/>
    </xf>
    <xf numFmtId="0" fontId="27" fillId="0" borderId="0" xfId="0" applyFont="1" applyAlignment="1">
      <alignment vertical="top" wrapText="1"/>
    </xf>
    <xf numFmtId="0" fontId="19" fillId="0" borderId="20" xfId="0" applyFont="1" applyBorder="1" applyAlignment="1">
      <alignment vertical="top" wrapText="1"/>
    </xf>
    <xf numFmtId="0" fontId="19" fillId="0" borderId="21" xfId="0" applyFont="1" applyBorder="1" applyAlignment="1">
      <alignment vertical="top" wrapText="1"/>
    </xf>
    <xf numFmtId="0" fontId="19" fillId="0" borderId="20" xfId="0" applyFont="1" applyBorder="1" applyAlignment="1">
      <alignment horizontal="left" vertical="top" wrapText="1"/>
    </xf>
    <xf numFmtId="0" fontId="19" fillId="0" borderId="23" xfId="0" applyFont="1" applyBorder="1" applyAlignment="1">
      <alignment vertical="top" wrapText="1"/>
    </xf>
    <xf numFmtId="0" fontId="19" fillId="3" borderId="19" xfId="0" applyFont="1" applyFill="1" applyBorder="1" applyAlignment="1">
      <alignment vertical="top" wrapText="1"/>
    </xf>
    <xf numFmtId="0" fontId="19" fillId="0" borderId="20" xfId="0" applyFont="1" applyBorder="1" applyAlignment="1">
      <alignment vertical="top"/>
    </xf>
    <xf numFmtId="0" fontId="26" fillId="0" borderId="0" xfId="0" applyFont="1" applyAlignment="1">
      <alignment horizontal="center" vertical="center"/>
    </xf>
    <xf numFmtId="0" fontId="19" fillId="0" borderId="38" xfId="0" applyFont="1" applyBorder="1" applyAlignment="1">
      <alignment vertical="top" wrapText="1"/>
    </xf>
    <xf numFmtId="0" fontId="32" fillId="0" borderId="0" xfId="0" applyFont="1" applyAlignment="1">
      <alignment vertical="top" wrapText="1"/>
    </xf>
    <xf numFmtId="0" fontId="3" fillId="14" borderId="39" xfId="2" applyFont="1" applyFill="1" applyBorder="1" applyAlignment="1">
      <alignment horizontal="left" vertical="top" wrapText="1"/>
    </xf>
    <xf numFmtId="0" fontId="3" fillId="14" borderId="43" xfId="2" applyFont="1" applyFill="1" applyBorder="1" applyAlignment="1">
      <alignment horizontal="left" vertical="top" wrapText="1"/>
    </xf>
    <xf numFmtId="0" fontId="35" fillId="0" borderId="0" xfId="0" applyFont="1" applyAlignment="1">
      <alignment horizontal="left" vertical="center" wrapText="1"/>
    </xf>
    <xf numFmtId="0" fontId="17" fillId="0" borderId="0" xfId="0" applyFont="1" applyAlignment="1">
      <alignment horizontal="center" vertical="center" wrapText="1"/>
    </xf>
    <xf numFmtId="0" fontId="3" fillId="0" borderId="31" xfId="2" applyFont="1" applyFill="1" applyBorder="1" applyAlignment="1">
      <alignment horizontal="left" vertical="top" wrapText="1"/>
    </xf>
    <xf numFmtId="0" fontId="35" fillId="0" borderId="7" xfId="0" applyFont="1" applyBorder="1" applyAlignment="1">
      <alignment horizontal="left" vertical="center" wrapText="1"/>
    </xf>
    <xf numFmtId="0" fontId="3" fillId="0" borderId="43" xfId="2" applyFont="1" applyFill="1" applyBorder="1" applyAlignment="1">
      <alignment horizontal="left" vertical="top" wrapText="1"/>
    </xf>
    <xf numFmtId="0" fontId="35" fillId="0" borderId="44" xfId="0" applyFont="1" applyBorder="1" applyAlignment="1">
      <alignment horizontal="left" vertical="center" wrapText="1"/>
    </xf>
    <xf numFmtId="0" fontId="35" fillId="0" borderId="25" xfId="0" applyFont="1" applyBorder="1" applyAlignment="1">
      <alignment horizontal="left" vertical="center" wrapText="1"/>
    </xf>
    <xf numFmtId="0" fontId="3" fillId="14" borderId="40" xfId="2" applyFont="1" applyFill="1" applyBorder="1" applyAlignment="1">
      <alignment horizontal="left" vertical="top" wrapText="1"/>
    </xf>
    <xf numFmtId="0" fontId="34" fillId="18" borderId="41" xfId="0" applyFont="1" applyFill="1" applyBorder="1" applyAlignment="1">
      <alignment horizontal="left" vertical="top" wrapText="1"/>
    </xf>
    <xf numFmtId="0" fontId="36" fillId="14" borderId="47" xfId="2" applyFont="1" applyFill="1" applyBorder="1" applyAlignment="1">
      <alignment horizontal="left" vertical="top" wrapText="1"/>
    </xf>
    <xf numFmtId="0" fontId="3" fillId="14" borderId="47" xfId="2" applyFont="1" applyFill="1" applyBorder="1" applyAlignment="1">
      <alignment horizontal="left" vertical="top" wrapText="1"/>
    </xf>
    <xf numFmtId="0" fontId="38" fillId="0" borderId="42" xfId="0" applyFont="1" applyBorder="1" applyAlignment="1">
      <alignment vertical="top"/>
    </xf>
    <xf numFmtId="0" fontId="39" fillId="0" borderId="0" xfId="0" applyFont="1"/>
    <xf numFmtId="0" fontId="37" fillId="0" borderId="42" xfId="0" applyFont="1" applyBorder="1" applyAlignment="1">
      <alignment vertical="top"/>
    </xf>
    <xf numFmtId="0" fontId="19" fillId="0" borderId="50" xfId="0" applyFont="1" applyBorder="1" applyAlignment="1">
      <alignment vertical="top" wrapText="1"/>
    </xf>
    <xf numFmtId="0" fontId="19" fillId="0" borderId="19" xfId="0" applyFont="1" applyBorder="1" applyAlignment="1">
      <alignment vertical="top" wrapText="1"/>
    </xf>
    <xf numFmtId="0" fontId="17" fillId="8" borderId="2" xfId="0" applyFont="1" applyFill="1" applyBorder="1" applyAlignment="1" applyProtection="1">
      <alignment horizontal="center" vertical="center" wrapText="1"/>
      <protection locked="0"/>
    </xf>
    <xf numFmtId="0" fontId="17" fillId="15" borderId="2" xfId="0" applyFont="1" applyFill="1" applyBorder="1" applyAlignment="1" applyProtection="1">
      <alignment horizontal="center" vertical="center" wrapText="1"/>
      <protection locked="0"/>
    </xf>
    <xf numFmtId="0" fontId="17" fillId="17" borderId="3" xfId="0" applyFont="1" applyFill="1" applyBorder="1" applyAlignment="1" applyProtection="1">
      <alignment vertical="center" wrapText="1"/>
      <protection locked="0"/>
    </xf>
    <xf numFmtId="0" fontId="17" fillId="0" borderId="3" xfId="0" applyFont="1" applyBorder="1" applyAlignment="1" applyProtection="1">
      <alignment horizontal="center" vertical="center" wrapText="1"/>
      <protection locked="0"/>
    </xf>
    <xf numFmtId="0" fontId="17" fillId="11" borderId="3" xfId="0" applyFont="1" applyFill="1" applyBorder="1" applyAlignment="1" applyProtection="1">
      <alignment vertical="center" wrapText="1"/>
      <protection locked="0"/>
    </xf>
    <xf numFmtId="0" fontId="17" fillId="0" borderId="8" xfId="0" applyFont="1" applyBorder="1" applyAlignment="1" applyProtection="1">
      <alignment horizontal="center" vertical="center" wrapText="1"/>
      <protection locked="0"/>
    </xf>
    <xf numFmtId="0" fontId="17" fillId="0" borderId="8" xfId="0" applyFont="1" applyBorder="1" applyAlignment="1" applyProtection="1">
      <alignment wrapText="1"/>
      <protection locked="0"/>
    </xf>
    <xf numFmtId="0" fontId="17" fillId="15" borderId="51" xfId="0" applyFont="1" applyFill="1" applyBorder="1" applyAlignment="1" applyProtection="1">
      <alignment horizontal="center" vertical="center" wrapText="1"/>
      <protection locked="0"/>
    </xf>
    <xf numFmtId="0" fontId="17" fillId="17" borderId="8" xfId="0" applyFont="1" applyFill="1" applyBorder="1" applyAlignment="1" applyProtection="1">
      <alignment vertical="center" wrapText="1"/>
      <protection locked="0"/>
    </xf>
    <xf numFmtId="0" fontId="17" fillId="8" borderId="10" xfId="0" applyFont="1" applyFill="1" applyBorder="1" applyAlignment="1" applyProtection="1">
      <alignment horizontal="center" vertical="center" wrapText="1"/>
      <protection locked="0"/>
    </xf>
    <xf numFmtId="0" fontId="17" fillId="7" borderId="3" xfId="0" applyFont="1" applyFill="1" applyBorder="1" applyAlignment="1" applyProtection="1">
      <alignment vertical="center" wrapText="1"/>
      <protection locked="0"/>
    </xf>
    <xf numFmtId="0" fontId="17" fillId="17" borderId="2" xfId="0" applyFont="1" applyFill="1" applyBorder="1" applyAlignment="1" applyProtection="1">
      <alignment vertical="center" wrapText="1"/>
      <protection locked="0"/>
    </xf>
    <xf numFmtId="0" fontId="17" fillId="0" borderId="2" xfId="0" applyFont="1" applyBorder="1" applyAlignment="1" applyProtection="1">
      <alignment horizontal="center" vertical="center" wrapText="1"/>
      <protection locked="0"/>
    </xf>
    <xf numFmtId="0" fontId="17" fillId="16" borderId="24" xfId="0" applyFont="1" applyFill="1" applyBorder="1" applyAlignment="1" applyProtection="1">
      <alignment vertical="center" wrapText="1"/>
      <protection locked="0"/>
    </xf>
    <xf numFmtId="0" fontId="17" fillId="10" borderId="24" xfId="0" applyFont="1" applyFill="1" applyBorder="1" applyAlignment="1" applyProtection="1">
      <alignment vertical="center" wrapText="1"/>
      <protection locked="0"/>
    </xf>
    <xf numFmtId="0" fontId="20" fillId="0" borderId="0" xfId="0" applyFont="1" applyProtection="1">
      <protection locked="0"/>
    </xf>
    <xf numFmtId="0" fontId="17" fillId="11" borderId="24" xfId="0" applyFont="1" applyFill="1" applyBorder="1" applyAlignment="1" applyProtection="1">
      <alignment wrapText="1"/>
      <protection locked="0"/>
    </xf>
    <xf numFmtId="0" fontId="17" fillId="11" borderId="6" xfId="0" applyFont="1" applyFill="1" applyBorder="1" applyAlignment="1" applyProtection="1">
      <alignment wrapText="1"/>
      <protection locked="0"/>
    </xf>
    <xf numFmtId="0" fontId="17" fillId="11" borderId="3" xfId="0" applyFont="1" applyFill="1" applyBorder="1" applyAlignment="1" applyProtection="1">
      <alignment wrapText="1"/>
      <protection locked="0"/>
    </xf>
    <xf numFmtId="0" fontId="0" fillId="0" borderId="0" xfId="0" applyProtection="1">
      <protection locked="0"/>
    </xf>
    <xf numFmtId="0" fontId="0" fillId="0" borderId="0" xfId="0" applyAlignment="1" applyProtection="1">
      <alignment horizontal="center" vertical="center"/>
      <protection locked="0"/>
    </xf>
    <xf numFmtId="0" fontId="17" fillId="8" borderId="42" xfId="0" applyFont="1" applyFill="1" applyBorder="1" applyAlignment="1" applyProtection="1">
      <alignment horizontal="center" vertical="center" wrapText="1"/>
      <protection locked="0"/>
    </xf>
    <xf numFmtId="0" fontId="3" fillId="0" borderId="0" xfId="2" applyFont="1" applyFill="1" applyBorder="1" applyAlignment="1" applyProtection="1">
      <alignment vertical="top" wrapText="1"/>
    </xf>
    <xf numFmtId="0" fontId="3" fillId="14" borderId="35" xfId="2" applyFont="1" applyFill="1" applyBorder="1" applyAlignment="1" applyProtection="1">
      <alignment horizontal="center" vertical="top" wrapText="1"/>
    </xf>
    <xf numFmtId="0" fontId="3" fillId="14" borderId="33" xfId="2" applyFont="1" applyFill="1" applyBorder="1" applyAlignment="1" applyProtection="1">
      <alignment horizontal="center" vertical="top" wrapText="1"/>
    </xf>
    <xf numFmtId="0" fontId="0" fillId="19" borderId="0" xfId="0" applyFill="1"/>
    <xf numFmtId="0" fontId="0" fillId="20" borderId="0" xfId="0" applyFill="1"/>
    <xf numFmtId="0" fontId="0" fillId="21" borderId="0" xfId="0" applyFill="1"/>
    <xf numFmtId="0" fontId="17" fillId="22" borderId="3" xfId="0" applyFont="1" applyFill="1" applyBorder="1" applyAlignment="1" applyProtection="1">
      <alignment vertical="center" wrapText="1"/>
      <protection locked="0"/>
    </xf>
    <xf numFmtId="0" fontId="17" fillId="8" borderId="49" xfId="0" applyFont="1" applyFill="1" applyBorder="1" applyAlignment="1" applyProtection="1">
      <alignment horizontal="center" vertical="center" wrapText="1"/>
      <protection locked="0"/>
    </xf>
    <xf numFmtId="14" fontId="37" fillId="0" borderId="42" xfId="0" applyNumberFormat="1" applyFont="1" applyBorder="1" applyAlignment="1">
      <alignment horizontal="left" vertical="top"/>
    </xf>
    <xf numFmtId="9" fontId="0" fillId="0" borderId="0" xfId="0" applyNumberFormat="1"/>
    <xf numFmtId="2" fontId="0" fillId="0" borderId="0" xfId="0" applyNumberFormat="1"/>
    <xf numFmtId="0" fontId="42" fillId="0" borderId="0" xfId="0" applyFont="1" applyAlignment="1">
      <alignment vertical="top"/>
    </xf>
    <xf numFmtId="0" fontId="20" fillId="0" borderId="0" xfId="0" applyFont="1"/>
    <xf numFmtId="0" fontId="44" fillId="0" borderId="0" xfId="0" applyFont="1"/>
    <xf numFmtId="0" fontId="35" fillId="8" borderId="42" xfId="0" applyFont="1" applyFill="1" applyBorder="1" applyAlignment="1">
      <alignment vertical="center" wrapText="1"/>
    </xf>
    <xf numFmtId="0" fontId="43" fillId="8" borderId="42" xfId="0" applyFont="1" applyFill="1" applyBorder="1" applyAlignment="1">
      <alignment vertical="center" wrapText="1"/>
    </xf>
    <xf numFmtId="0" fontId="40" fillId="14" borderId="0" xfId="2" applyFont="1" applyFill="1" applyAlignment="1">
      <alignment vertical="top" wrapText="1"/>
    </xf>
    <xf numFmtId="0" fontId="30" fillId="0" borderId="0" xfId="0" applyFont="1" applyAlignment="1">
      <alignment vertical="top"/>
    </xf>
    <xf numFmtId="0" fontId="29" fillId="0" borderId="0" xfId="0" applyFont="1" applyAlignment="1">
      <alignment vertical="top"/>
    </xf>
    <xf numFmtId="0" fontId="31" fillId="0" borderId="0" xfId="0" applyFont="1" applyAlignment="1">
      <alignment vertical="top" wrapText="1"/>
    </xf>
    <xf numFmtId="0" fontId="50" fillId="0" borderId="0" xfId="6"/>
    <xf numFmtId="0" fontId="54" fillId="0" borderId="0" xfId="0" applyFont="1" applyAlignment="1">
      <alignment horizontal="left" vertical="top"/>
    </xf>
    <xf numFmtId="0" fontId="19" fillId="4" borderId="2"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0" borderId="3" xfId="0" applyFont="1" applyBorder="1" applyAlignment="1">
      <alignment horizontal="left" vertical="top" wrapText="1"/>
    </xf>
    <xf numFmtId="0" fontId="56" fillId="0" borderId="3" xfId="3" applyFont="1" applyBorder="1" applyAlignment="1">
      <alignment horizontal="left" vertical="top" wrapText="1"/>
    </xf>
    <xf numFmtId="0" fontId="19" fillId="0" borderId="8" xfId="0" applyFont="1" applyBorder="1" applyAlignment="1">
      <alignment horizontal="left" vertical="top" wrapText="1"/>
    </xf>
    <xf numFmtId="0" fontId="19" fillId="4" borderId="10" xfId="0" applyFont="1" applyFill="1" applyBorder="1" applyAlignment="1">
      <alignment horizontal="left" vertical="top" wrapText="1"/>
    </xf>
    <xf numFmtId="0" fontId="19" fillId="3" borderId="9" xfId="0" applyFont="1" applyFill="1" applyBorder="1" applyAlignment="1">
      <alignment horizontal="left" vertical="top" wrapText="1"/>
    </xf>
    <xf numFmtId="0" fontId="56" fillId="0" borderId="8" xfId="3" applyFont="1" applyBorder="1" applyAlignment="1">
      <alignment horizontal="left" vertical="top" wrapText="1"/>
    </xf>
    <xf numFmtId="0" fontId="19" fillId="4" borderId="16" xfId="0" applyFont="1" applyFill="1" applyBorder="1" applyAlignment="1">
      <alignment horizontal="left" vertical="top" wrapText="1"/>
    </xf>
    <xf numFmtId="0" fontId="19" fillId="9" borderId="13" xfId="0" applyFont="1" applyFill="1" applyBorder="1" applyAlignment="1">
      <alignment horizontal="left" vertical="top" wrapText="1"/>
    </xf>
    <xf numFmtId="0" fontId="19" fillId="0" borderId="20" xfId="3" applyFont="1" applyBorder="1" applyAlignment="1">
      <alignment vertical="top"/>
    </xf>
    <xf numFmtId="0" fontId="60" fillId="24" borderId="3" xfId="0" applyFont="1" applyFill="1" applyBorder="1" applyAlignment="1" applyProtection="1">
      <alignment vertical="center" wrapText="1"/>
      <protection locked="0"/>
    </xf>
    <xf numFmtId="0" fontId="17" fillId="25" borderId="3" xfId="0" applyFont="1" applyFill="1" applyBorder="1" applyAlignment="1" applyProtection="1">
      <alignment vertical="center" wrapText="1"/>
      <protection locked="0"/>
    </xf>
    <xf numFmtId="0" fontId="52" fillId="0" borderId="0" xfId="6" applyFont="1" applyAlignment="1">
      <alignment horizontal="center" vertical="center" wrapText="1"/>
    </xf>
    <xf numFmtId="0" fontId="51" fillId="0" borderId="0" xfId="6" applyFont="1" applyAlignment="1">
      <alignment horizontal="center" vertical="center" wrapText="1"/>
    </xf>
    <xf numFmtId="0" fontId="23" fillId="3" borderId="5" xfId="0" applyFont="1" applyFill="1" applyBorder="1" applyAlignment="1">
      <alignment horizontal="left" vertical="top" wrapText="1"/>
    </xf>
    <xf numFmtId="0" fontId="19" fillId="0" borderId="5" xfId="0" applyFont="1" applyBorder="1" applyAlignment="1">
      <alignment horizontal="left" vertical="top"/>
    </xf>
    <xf numFmtId="0" fontId="19" fillId="0" borderId="25" xfId="0" applyFont="1" applyBorder="1" applyAlignment="1">
      <alignment horizontal="left" vertical="top"/>
    </xf>
    <xf numFmtId="0" fontId="19" fillId="0" borderId="5" xfId="0" applyFont="1" applyBorder="1" applyAlignment="1">
      <alignment vertical="top"/>
    </xf>
    <xf numFmtId="0" fontId="19" fillId="0" borderId="5" xfId="0" applyFont="1" applyBorder="1" applyAlignment="1">
      <alignment vertical="top" wrapText="1"/>
    </xf>
    <xf numFmtId="0" fontId="19" fillId="0" borderId="5" xfId="3" applyFont="1" applyBorder="1" applyAlignment="1">
      <alignment vertical="top"/>
    </xf>
    <xf numFmtId="0" fontId="24" fillId="3" borderId="5" xfId="0" applyFont="1" applyFill="1" applyBorder="1" applyAlignment="1">
      <alignment horizontal="left" vertical="top" wrapText="1"/>
    </xf>
    <xf numFmtId="0" fontId="19" fillId="0" borderId="28" xfId="0" applyFont="1" applyBorder="1" applyAlignment="1">
      <alignment vertical="top" wrapText="1"/>
    </xf>
    <xf numFmtId="0" fontId="19" fillId="0" borderId="29" xfId="0" applyFont="1" applyBorder="1" applyAlignment="1">
      <alignment vertical="top" wrapText="1"/>
    </xf>
    <xf numFmtId="0" fontId="24" fillId="3" borderId="25" xfId="0" applyFont="1" applyFill="1" applyBorder="1" applyAlignment="1">
      <alignment horizontal="left" vertical="top" wrapText="1"/>
    </xf>
    <xf numFmtId="0" fontId="16" fillId="4" borderId="30" xfId="1" applyFont="1" applyFill="1" applyBorder="1" applyAlignment="1">
      <alignment horizontal="left" vertical="center" wrapText="1"/>
    </xf>
    <xf numFmtId="0" fontId="16" fillId="4" borderId="14" xfId="1" applyFont="1" applyFill="1" applyBorder="1" applyAlignment="1">
      <alignment horizontal="left" vertical="center" wrapText="1"/>
    </xf>
    <xf numFmtId="0" fontId="16" fillId="4" borderId="17" xfId="1" applyFont="1" applyFill="1" applyBorder="1" applyAlignment="1">
      <alignment horizontal="left" vertical="center" wrapText="1"/>
    </xf>
    <xf numFmtId="0" fontId="16" fillId="4" borderId="15" xfId="1" applyFont="1" applyFill="1" applyBorder="1" applyAlignment="1">
      <alignment horizontal="left" vertical="center" wrapText="1"/>
    </xf>
    <xf numFmtId="0" fontId="19" fillId="0" borderId="25" xfId="0" applyFont="1" applyBorder="1" applyAlignment="1">
      <alignment vertical="top"/>
    </xf>
    <xf numFmtId="0" fontId="25" fillId="3" borderId="5" xfId="0" applyFont="1" applyFill="1" applyBorder="1" applyAlignment="1">
      <alignment horizontal="left" vertical="top" wrapText="1"/>
    </xf>
    <xf numFmtId="0" fontId="19" fillId="0" borderId="5" xfId="0" applyFont="1" applyBorder="1" applyAlignment="1">
      <alignment horizontal="left" vertical="top" wrapText="1"/>
    </xf>
    <xf numFmtId="0" fontId="19" fillId="0" borderId="25" xfId="0" applyFont="1" applyBorder="1" applyAlignment="1">
      <alignment horizontal="left" vertical="top" wrapText="1"/>
    </xf>
    <xf numFmtId="0" fontId="3" fillId="14" borderId="36" xfId="2" applyFont="1" applyFill="1" applyBorder="1" applyAlignment="1" applyProtection="1">
      <alignment horizontal="center" vertical="top" wrapText="1"/>
    </xf>
    <xf numFmtId="0" fontId="3" fillId="14" borderId="32" xfId="2" applyFont="1" applyFill="1" applyBorder="1" applyAlignment="1" applyProtection="1">
      <alignment horizontal="center" vertical="top" wrapText="1"/>
    </xf>
    <xf numFmtId="0" fontId="19" fillId="0" borderId="4" xfId="0" applyFont="1" applyBorder="1" applyAlignment="1">
      <alignment horizontal="left" vertical="top" wrapText="1"/>
    </xf>
    <xf numFmtId="0" fontId="28" fillId="0" borderId="26" xfId="0" applyFont="1" applyBorder="1" applyAlignment="1">
      <alignment horizontal="left" vertical="top"/>
    </xf>
    <xf numFmtId="0" fontId="28" fillId="0" borderId="27" xfId="0" applyFont="1" applyBorder="1" applyAlignment="1">
      <alignment horizontal="left" vertical="top"/>
    </xf>
    <xf numFmtId="0" fontId="49" fillId="0" borderId="0" xfId="0" applyFont="1" applyAlignment="1">
      <alignment horizontal="left" vertical="top" wrapText="1"/>
    </xf>
    <xf numFmtId="0" fontId="49" fillId="0" borderId="0" xfId="0" applyFont="1" applyAlignment="1">
      <alignment horizontal="left" vertical="top"/>
    </xf>
    <xf numFmtId="0" fontId="3" fillId="2" borderId="37" xfId="2" applyFont="1" applyBorder="1" applyAlignment="1">
      <alignment horizontal="center" vertical="top" wrapText="1"/>
    </xf>
    <xf numFmtId="0" fontId="55" fillId="2" borderId="0" xfId="2" applyFont="1" applyAlignment="1">
      <alignment horizontal="center" vertical="top" wrapText="1"/>
    </xf>
    <xf numFmtId="0" fontId="3" fillId="2" borderId="0" xfId="2" applyFont="1" applyAlignment="1">
      <alignment horizontal="center" vertical="top"/>
    </xf>
    <xf numFmtId="0" fontId="3" fillId="2" borderId="34" xfId="2" applyFont="1" applyBorder="1" applyAlignment="1">
      <alignment horizontal="center" vertical="top"/>
    </xf>
    <xf numFmtId="0" fontId="3" fillId="2" borderId="31" xfId="2" applyFont="1" applyBorder="1" applyAlignment="1">
      <alignment horizontal="center" vertical="top" wrapText="1"/>
    </xf>
    <xf numFmtId="0" fontId="16" fillId="4" borderId="4" xfId="1" applyFont="1" applyFill="1" applyBorder="1" applyAlignment="1">
      <alignment vertical="top" wrapText="1"/>
    </xf>
    <xf numFmtId="0" fontId="19" fillId="0" borderId="7" xfId="0" applyFont="1" applyBorder="1" applyAlignment="1">
      <alignment horizontal="left" vertical="top" wrapText="1"/>
    </xf>
    <xf numFmtId="0" fontId="23" fillId="3" borderId="25" xfId="0" applyFont="1" applyFill="1" applyBorder="1" applyAlignment="1">
      <alignment horizontal="left" vertical="top" wrapText="1"/>
    </xf>
    <xf numFmtId="0" fontId="35" fillId="8" borderId="44" xfId="0" applyFont="1" applyFill="1" applyBorder="1" applyAlignment="1" applyProtection="1">
      <alignment horizontal="left" vertical="center" wrapText="1"/>
      <protection locked="0"/>
    </xf>
    <xf numFmtId="0" fontId="35" fillId="8" borderId="25" xfId="0" applyFont="1" applyFill="1" applyBorder="1" applyAlignment="1" applyProtection="1">
      <alignment horizontal="left" vertical="center" wrapText="1"/>
      <protection locked="0"/>
    </xf>
    <xf numFmtId="0" fontId="17" fillId="8" borderId="48" xfId="0" applyFont="1" applyFill="1" applyBorder="1" applyAlignment="1" applyProtection="1">
      <alignment horizontal="center" vertical="center" wrapText="1"/>
      <protection locked="0"/>
    </xf>
    <xf numFmtId="0" fontId="17" fillId="8" borderId="49" xfId="0" applyFont="1" applyFill="1" applyBorder="1" applyAlignment="1" applyProtection="1">
      <alignment horizontal="center" vertical="center" wrapText="1"/>
      <protection locked="0"/>
    </xf>
    <xf numFmtId="0" fontId="35" fillId="8" borderId="44" xfId="0" applyFont="1" applyFill="1" applyBorder="1" applyAlignment="1">
      <alignment horizontal="left" vertical="center" wrapText="1"/>
    </xf>
    <xf numFmtId="0" fontId="35" fillId="8" borderId="25" xfId="0" applyFont="1" applyFill="1" applyBorder="1" applyAlignment="1">
      <alignment horizontal="left" vertical="center" wrapText="1"/>
    </xf>
    <xf numFmtId="0" fontId="35" fillId="8" borderId="42" xfId="0" applyFont="1" applyFill="1" applyBorder="1" applyAlignment="1">
      <alignment horizontal="left" vertical="center" wrapText="1"/>
    </xf>
    <xf numFmtId="0" fontId="3" fillId="14" borderId="45" xfId="2" applyFont="1" applyFill="1" applyBorder="1" applyAlignment="1">
      <alignment horizontal="left" vertical="top" wrapText="1"/>
    </xf>
    <xf numFmtId="0" fontId="3" fillId="14" borderId="7" xfId="2" applyFont="1" applyFill="1" applyBorder="1" applyAlignment="1">
      <alignment horizontal="left" vertical="top" wrapText="1"/>
    </xf>
    <xf numFmtId="0" fontId="3" fillId="14" borderId="46" xfId="2" applyFont="1" applyFill="1" applyBorder="1" applyAlignment="1">
      <alignment horizontal="left" vertical="top" wrapText="1"/>
    </xf>
    <xf numFmtId="0" fontId="35" fillId="8" borderId="48" xfId="0" applyFont="1" applyFill="1" applyBorder="1" applyAlignment="1" applyProtection="1">
      <alignment horizontal="left" vertical="center" wrapText="1"/>
      <protection locked="0"/>
    </xf>
    <xf numFmtId="0" fontId="17" fillId="8" borderId="44" xfId="0" applyFont="1" applyFill="1" applyBorder="1" applyAlignment="1" applyProtection="1">
      <alignment horizontal="center" vertical="center" wrapText="1"/>
      <protection locked="0"/>
    </xf>
    <xf numFmtId="0" fontId="17" fillId="8" borderId="25" xfId="0" applyFont="1" applyFill="1" applyBorder="1" applyAlignment="1" applyProtection="1">
      <alignment horizontal="center" vertical="center" wrapText="1"/>
      <protection locked="0"/>
    </xf>
    <xf numFmtId="0" fontId="46" fillId="8" borderId="44" xfId="0" applyFont="1" applyFill="1" applyBorder="1" applyAlignment="1">
      <alignment horizontal="center" vertical="center" wrapText="1"/>
    </xf>
    <xf numFmtId="0" fontId="46" fillId="8" borderId="5" xfId="0" applyFont="1" applyFill="1" applyBorder="1" applyAlignment="1">
      <alignment horizontal="center" vertical="center" wrapText="1"/>
    </xf>
    <xf numFmtId="0" fontId="46" fillId="8" borderId="25" xfId="0" applyFont="1" applyFill="1" applyBorder="1" applyAlignment="1">
      <alignment horizontal="center" vertical="center" wrapText="1"/>
    </xf>
    <xf numFmtId="0" fontId="40" fillId="14" borderId="47" xfId="2" applyFont="1" applyFill="1" applyBorder="1" applyAlignment="1">
      <alignment horizontal="left" vertical="top" wrapText="1"/>
    </xf>
    <xf numFmtId="0" fontId="40" fillId="14" borderId="4" xfId="2" applyFont="1" applyFill="1" applyBorder="1" applyAlignment="1">
      <alignment horizontal="left" vertical="top" wrapText="1"/>
    </xf>
    <xf numFmtId="0" fontId="40" fillId="14" borderId="55" xfId="2" applyFont="1" applyFill="1" applyBorder="1" applyAlignment="1">
      <alignment horizontal="left" vertical="top" wrapText="1"/>
    </xf>
    <xf numFmtId="0" fontId="23" fillId="4" borderId="52" xfId="5" applyFont="1" applyFill="1" applyBorder="1" applyAlignment="1">
      <alignment horizontal="center" vertical="center"/>
    </xf>
    <xf numFmtId="0" fontId="23" fillId="4" borderId="53" xfId="5" applyFont="1" applyFill="1" applyBorder="1" applyAlignment="1">
      <alignment horizontal="center" vertical="center"/>
    </xf>
    <xf numFmtId="0" fontId="23" fillId="4" borderId="54" xfId="5" applyFont="1" applyFill="1" applyBorder="1" applyAlignment="1">
      <alignment horizontal="center" vertical="center"/>
    </xf>
    <xf numFmtId="0" fontId="41" fillId="0" borderId="0" xfId="0" applyFont="1" applyAlignment="1">
      <alignment vertical="top" wrapText="1"/>
    </xf>
  </cellXfs>
  <cellStyles count="7">
    <cellStyle name="60 % - Accent1" xfId="5" builtinId="32"/>
    <cellStyle name="Accent4" xfId="2" builtinId="41"/>
    <cellStyle name="Lien hypertexte" xfId="3" builtinId="8"/>
    <cellStyle name="Normal" xfId="0" builtinId="0"/>
    <cellStyle name="Normal 2" xfId="6" xr:uid="{2DFE7036-7287-7E4D-9D01-2B2231185570}"/>
    <cellStyle name="Pourcentage" xfId="4" builtinId="5"/>
    <cellStyle name="Titre 3" xfId="1" builtinId="18"/>
  </cellStyles>
  <dxfs count="28">
    <dxf>
      <fill>
        <patternFill patternType="solid">
          <fgColor indexed="64"/>
          <bgColor theme="4" tint="0.39997558519241921"/>
        </patternFill>
      </fill>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theme="6" tint="0.59999389629810485"/>
        </patternFill>
      </fill>
      <alignment horizontal="general" vertical="bottom" textRotation="0" wrapText="1" indent="0" justifyLastLine="0" shrinkToFit="0" readingOrder="0"/>
    </dxf>
    <dxf>
      <font>
        <b val="0"/>
        <i val="0"/>
        <strike val="0"/>
        <condense val="0"/>
        <extend val="0"/>
        <outline val="0"/>
        <shadow val="0"/>
        <u val="none"/>
        <vertAlign val="baseline"/>
        <sz val="12"/>
        <color theme="1"/>
        <name val="Aptos Narrow"/>
        <family val="2"/>
        <scheme val="minor"/>
      </font>
      <fill>
        <patternFill patternType="none">
          <fgColor indexed="64"/>
          <bgColor auto="1"/>
        </patternFill>
      </fill>
    </dxf>
    <dxf>
      <font>
        <b val="0"/>
        <i val="0"/>
        <strike val="0"/>
        <condense val="0"/>
        <extend val="0"/>
        <outline val="0"/>
        <shadow val="0"/>
        <u val="none"/>
        <vertAlign val="baseline"/>
        <sz val="12"/>
        <color theme="1"/>
        <name val="Aptos Narrow"/>
        <family val="2"/>
        <scheme val="minor"/>
      </font>
      <fill>
        <patternFill patternType="solid">
          <fgColor theme="0" tint="-0.14999847407452621"/>
          <bgColor theme="0" tint="-0.14999847407452621"/>
        </patternFill>
      </fill>
    </dxf>
    <dxf>
      <border outline="0">
        <top style="thin">
          <color theme="1"/>
        </top>
        <bottom style="thin">
          <color theme="1"/>
        </bottom>
      </border>
    </dxf>
    <dxf>
      <font>
        <b val="0"/>
        <i val="0"/>
        <strike val="0"/>
        <condense val="0"/>
        <extend val="0"/>
        <outline val="0"/>
        <shadow val="0"/>
        <u val="none"/>
        <vertAlign val="baseline"/>
        <sz val="12"/>
        <color theme="1"/>
        <name val="Aptos Narrow"/>
        <family val="2"/>
        <scheme val="minor"/>
      </font>
      <fill>
        <patternFill patternType="solid">
          <fgColor theme="0" tint="-0.14999847407452621"/>
          <bgColor theme="0" tint="-0.14999847407452621"/>
        </patternFill>
      </fill>
    </dxf>
    <dxf>
      <border outline="0">
        <bottom style="thin">
          <color theme="1"/>
        </bottom>
      </border>
    </dxf>
    <dxf>
      <font>
        <b/>
        <i val="0"/>
        <strike val="0"/>
        <condense val="0"/>
        <extend val="0"/>
        <outline val="0"/>
        <shadow val="0"/>
        <u val="none"/>
        <vertAlign val="baseline"/>
        <sz val="12"/>
        <color theme="1"/>
        <name val="Aptos Narrow"/>
        <family val="2"/>
        <scheme val="minor"/>
      </font>
    </dxf>
    <dxf>
      <fill>
        <patternFill patternType="solid">
          <fgColor indexed="64"/>
          <bgColor theme="4" tint="0.59999389629810485"/>
        </patternFill>
      </fill>
    </dxf>
    <dxf>
      <fill>
        <patternFill patternType="solid">
          <fgColor indexed="64"/>
          <bgColor theme="9" tint="0.59999389629810485"/>
        </patternFill>
      </fill>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theme="6" tint="0.79998168889431442"/>
        </patternFill>
      </fill>
      <alignment horizontal="general" vertical="bottom" textRotation="0" wrapText="1" indent="0" justifyLastLine="0" shrinkToFit="0" readingOrder="0"/>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theme="8" tint="0.79998168889431442"/>
        </patternFill>
      </fill>
      <alignment horizontal="general" vertical="bottom" textRotation="0" wrapText="1" indent="0" justifyLastLine="0" shrinkToFit="0" readingOrder="0"/>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rgb="FFFFC000"/>
        </patternFill>
      </fill>
      <alignment horizontal="general" vertical="bottom" textRotation="0" wrapText="1" indent="0" justifyLastLine="0" shrinkToFit="0" readingOrder="0"/>
    </dxf>
    <dxf>
      <fill>
        <patternFill patternType="solid">
          <fgColor indexed="64"/>
          <bgColor theme="2"/>
        </patternFill>
      </fill>
    </dxf>
    <dxf>
      <font>
        <b val="0"/>
        <i val="0"/>
        <strike val="0"/>
        <condense val="0"/>
        <extend val="0"/>
        <outline val="0"/>
        <shadow val="0"/>
        <u val="none"/>
        <vertAlign val="baseline"/>
        <sz val="12"/>
        <color theme="1"/>
        <name val="Aptos Narrow"/>
        <family val="2"/>
        <scheme val="minor"/>
      </font>
      <fill>
        <patternFill patternType="solid">
          <fgColor theme="0" tint="-0.14999847407452621"/>
          <bgColor theme="0" tint="-0.14999847407452621"/>
        </patternFill>
      </fill>
    </dxf>
    <dxf>
      <border outline="0">
        <top style="thin">
          <color theme="1"/>
        </top>
        <bottom style="thin">
          <color theme="1"/>
        </bottom>
      </border>
    </dxf>
    <dxf>
      <font>
        <b val="0"/>
        <i val="0"/>
        <strike val="0"/>
        <condense val="0"/>
        <extend val="0"/>
        <outline val="0"/>
        <shadow val="0"/>
        <u val="none"/>
        <vertAlign val="baseline"/>
        <sz val="12"/>
        <color theme="1"/>
        <name val="Aptos Narrow"/>
        <family val="2"/>
        <scheme val="minor"/>
      </font>
      <fill>
        <patternFill patternType="solid">
          <fgColor theme="0" tint="-0.14999847407452621"/>
          <bgColor theme="0" tint="-0.14999847407452621"/>
        </patternFill>
      </fill>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theme="5" tint="0.39997558519241921"/>
        </patternFill>
      </fill>
      <alignment horizontal="general" vertical="bottom" textRotation="0" wrapText="1" indent="0" justifyLastLine="0" shrinkToFit="0" readingOrder="0"/>
    </dxf>
    <dxf>
      <border outline="0">
        <bottom style="thin">
          <color theme="4" tint="0.39991454817346722"/>
        </bottom>
      </border>
    </dxf>
    <dxf>
      <font>
        <b val="0"/>
        <i val="0"/>
        <strike val="0"/>
        <condense val="0"/>
        <extend val="0"/>
        <outline val="0"/>
        <shadow val="0"/>
        <u val="none"/>
        <vertAlign val="baseline"/>
        <sz val="11"/>
        <color theme="1"/>
        <name val="Arial"/>
        <family val="2"/>
        <scheme val="none"/>
      </font>
      <fill>
        <patternFill patternType="solid">
          <fgColor indexed="64"/>
          <bgColor theme="4" tint="0.79998168889431442"/>
        </patternFill>
      </fill>
      <alignment horizontal="general" vertical="bottom" textRotation="0" wrapText="1" indent="0" justifyLastLine="0" shrinkToFit="0" readingOrder="0"/>
    </dxf>
    <dxf>
      <numFmt numFmtId="13" formatCode="0%"/>
    </dxf>
    <dxf>
      <numFmt numFmtId="13" formatCode="0%"/>
    </dxf>
    <dxf>
      <font>
        <strike val="0"/>
        <outline val="0"/>
        <shadow val="0"/>
        <u val="none"/>
        <vertAlign val="baseline"/>
        <sz val="12"/>
        <color theme="3" tint="0.249977111117893"/>
        <name val="Aptos Narrow"/>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800" b="1" i="0" u="none" strike="noStrike" kern="1200" spc="70" baseline="0">
                <a:solidFill>
                  <a:schemeClr val="tx2">
                    <a:lumMod val="75000"/>
                    <a:lumOff val="25000"/>
                  </a:schemeClr>
                </a:solidFill>
                <a:latin typeface="+mn-lt"/>
                <a:ea typeface="+mn-ea"/>
                <a:cs typeface="+mn-cs"/>
              </a:defRPr>
            </a:pPr>
            <a:r>
              <a:rPr lang="fr-FR" sz="1800" b="1">
                <a:solidFill>
                  <a:schemeClr val="tx2">
                    <a:lumMod val="75000"/>
                    <a:lumOff val="25000"/>
                  </a:schemeClr>
                </a:solidFill>
              </a:rPr>
              <a:t>Auto-évaluation de la démarche low-tech du projet</a:t>
            </a:r>
          </a:p>
        </c:rich>
      </c:tx>
      <c:overlay val="0"/>
      <c:spPr>
        <a:noFill/>
        <a:ln>
          <a:noFill/>
        </a:ln>
        <a:effectLst/>
      </c:spPr>
      <c:txPr>
        <a:bodyPr rot="0" spcFirstLastPara="1" vertOverflow="ellipsis" vert="horz" wrap="square" anchor="ctr" anchorCtr="1"/>
        <a:lstStyle/>
        <a:p>
          <a:pPr>
            <a:defRPr sz="1800" b="1" i="0" u="none" strike="noStrike" kern="1200" spc="70" baseline="0">
              <a:solidFill>
                <a:schemeClr val="tx2">
                  <a:lumMod val="75000"/>
                  <a:lumOff val="25000"/>
                </a:schemeClr>
              </a:solidFill>
              <a:latin typeface="+mn-lt"/>
              <a:ea typeface="+mn-ea"/>
              <a:cs typeface="+mn-cs"/>
            </a:defRPr>
          </a:pPr>
          <a:endParaRPr lang="fr-FR"/>
        </a:p>
      </c:txPr>
    </c:title>
    <c:autoTitleDeleted val="0"/>
    <c:plotArea>
      <c:layout>
        <c:manualLayout>
          <c:layoutTarget val="inner"/>
          <c:xMode val="edge"/>
          <c:yMode val="edge"/>
          <c:x val="0.22743095685865428"/>
          <c:y val="0.15141360407834786"/>
          <c:w val="0.56086454827698662"/>
          <c:h val="0.78261617005181205"/>
        </c:manualLayout>
      </c:layout>
      <c:radarChart>
        <c:radarStyle val="filled"/>
        <c:varyColors val="0"/>
        <c:ser>
          <c:idx val="0"/>
          <c:order val="0"/>
          <c:tx>
            <c:strRef>
              <c:f>'Évaluation du score low-tech'!$A$1</c:f>
              <c:strCache>
                <c:ptCount val="1"/>
                <c:pt idx="0">
                  <c:v>Auto-évaluation de la démarche low-tech du projet</c:v>
                </c:pt>
              </c:strCache>
            </c:strRef>
          </c:tx>
          <c:spPr>
            <a:solidFill>
              <a:schemeClr val="accent3">
                <a:alpha val="10196"/>
              </a:schemeClr>
            </a:solidFill>
            <a:ln w="50800">
              <a:solidFill>
                <a:schemeClr val="accent3">
                  <a:alpha val="30000"/>
                </a:schemeClr>
              </a:solidFill>
            </a:ln>
            <a:effectLst/>
          </c:spPr>
          <c:dLbls>
            <c:spPr>
              <a:solidFill>
                <a:sysClr val="windowText" lastClr="000000">
                  <a:lumMod val="15000"/>
                  <a:lumOff val="85000"/>
                </a:sysClr>
              </a:solidFill>
              <a:ln>
                <a:noFill/>
              </a:ln>
              <a:effectLst/>
            </c:spPr>
            <c:txPr>
              <a:bodyPr rot="0" spcFirstLastPara="1" vertOverflow="clip" horzOverflow="clip" vert="horz" wrap="square" lIns="38100" tIns="19050" rIns="38100" bIns="19050" anchor="ctr" anchorCtr="1">
                <a:spAutoFit/>
              </a:bodyPr>
              <a:lstStyle/>
              <a:p>
                <a:pPr>
                  <a:defRPr sz="1200" b="1" i="0" u="none" strike="noStrike" kern="1200" baseline="0">
                    <a:solidFill>
                      <a:schemeClr val="tx2">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strRef>
              <c:f>'Résultat du score low-tech'!$F$12:$F$16</c:f>
              <c:strCache>
                <c:ptCount val="5"/>
                <c:pt idx="0">
                  <c:v>1. Pertinence </c:v>
                </c:pt>
                <c:pt idx="1">
                  <c:v>2. Ancrage territorial </c:v>
                </c:pt>
                <c:pt idx="2">
                  <c:v>3. Accessibilité et Reliance </c:v>
                </c:pt>
                <c:pt idx="3">
                  <c:v>4. Anticipation, adaptation et résilience</c:v>
                </c:pt>
                <c:pt idx="4">
                  <c:v>5. Efficience et durabilité</c:v>
                </c:pt>
              </c:strCache>
            </c:strRef>
          </c:cat>
          <c:val>
            <c:numRef>
              <c:f>'Résultat du score low-tech'!$G$12:$G$16</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1F51-B146-B52D-20AD4BE58CC8}"/>
            </c:ext>
          </c:extLst>
        </c:ser>
        <c:dLbls>
          <c:showLegendKey val="0"/>
          <c:showVal val="0"/>
          <c:showCatName val="0"/>
          <c:showSerName val="0"/>
          <c:showPercent val="0"/>
          <c:showBubbleSize val="0"/>
        </c:dLbls>
        <c:axId val="516249887"/>
        <c:axId val="515976527"/>
      </c:radarChart>
      <c:catAx>
        <c:axId val="516249887"/>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2">
                    <a:lumMod val="75000"/>
                    <a:lumOff val="25000"/>
                  </a:schemeClr>
                </a:solidFill>
                <a:latin typeface="+mn-lt"/>
                <a:ea typeface="+mn-ea"/>
                <a:cs typeface="+mn-cs"/>
              </a:defRPr>
            </a:pPr>
            <a:endParaRPr lang="fr-FR"/>
          </a:p>
        </c:txPr>
        <c:crossAx val="515976527"/>
        <c:crosses val="autoZero"/>
        <c:auto val="1"/>
        <c:lblAlgn val="ctr"/>
        <c:lblOffset val="100"/>
        <c:noMultiLvlLbl val="0"/>
      </c:catAx>
      <c:valAx>
        <c:axId val="515976527"/>
        <c:scaling>
          <c:orientation val="minMax"/>
          <c:max val="1"/>
        </c:scaling>
        <c:delete val="0"/>
        <c:axPos val="l"/>
        <c:majorGridlines>
          <c:spPr>
            <a:ln w="9525" cap="flat" cmpd="sng" algn="ctr">
              <a:solidFill>
                <a:schemeClr val="tx2">
                  <a:lumMod val="50000"/>
                  <a:lumOff val="5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fr-FR"/>
          </a:p>
        </c:txPr>
        <c:crossAx val="516249887"/>
        <c:crosses val="autoZero"/>
        <c:crossBetween val="between"/>
        <c:majorUnit val="0.2"/>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tx2">
        <a:lumMod val="10000"/>
        <a:lumOff val="90000"/>
        <a:alpha val="80091"/>
      </a:schemeClr>
    </a:solidFill>
    <a:ln w="9525" cap="flat" cmpd="sng" algn="ctr">
      <a:solidFill>
        <a:schemeClr val="tx2">
          <a:lumMod val="75000"/>
          <a:lumOff val="2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319">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10196"/>
        </a:schemeClr>
      </a:solidFill>
      <a:ln w="50800">
        <a:solidFill>
          <a:schemeClr val="phClr">
            <a:alpha val="30000"/>
          </a:schemeClr>
        </a:solidFill>
      </a:ln>
    </cs:spPr>
  </cs:dataPoint>
  <cs:dataPoint3D>
    <cs:lnRef idx="0">
      <cs:styleClr val="auto"/>
    </cs:lnRef>
    <cs:fillRef idx="0">
      <cs:styleClr val="auto"/>
    </cs:fillRef>
    <cs:effectRef idx="0"/>
    <cs:fontRef idx="minor">
      <a:schemeClr val="tx1"/>
    </cs:fontRef>
    <cs:spPr>
      <a:solidFill>
        <a:schemeClr val="phClr">
          <a:alpha val="10196"/>
        </a:schemeClr>
      </a:solidFill>
      <a:ln w="50800">
        <a:solidFill>
          <a:schemeClr val="phClr">
            <a:alpha val="30000"/>
          </a:schemeClr>
        </a:solidFill>
      </a:ln>
    </cs:spPr>
  </cs:dataPoint3D>
  <cs:dataPointLine>
    <cs:lnRef idx="0">
      <cs:styleClr val="auto"/>
    </cs:lnRef>
    <cs:fillRef idx="0"/>
    <cs:effectRef idx="0"/>
    <cs:fontRef idx="minor">
      <a:schemeClr val="tx1"/>
    </cs:fontRef>
    <cs:spPr>
      <a:ln w="50800" cap="rnd" cmpd="sng" algn="ctr">
        <a:solidFill>
          <a:schemeClr val="phClr">
            <a:alpha val="30000"/>
          </a:schemeClr>
        </a:solidFill>
        <a:round/>
      </a:ln>
    </cs:spPr>
  </cs:dataPointLine>
  <cs:dataPointMarker>
    <cs:lnRef idx="0"/>
    <cs:fillRef idx="0">
      <cs:styleClr val="auto"/>
    </cs:fillRef>
    <cs:effectRef idx="0"/>
    <cs:fontRef idx="minor">
      <a:schemeClr val="tx1"/>
    </cs:fontRef>
    <cs:spPr>
      <a:solidFill>
        <a:schemeClr val="phClr"/>
      </a:solidFill>
      <a:ln w="12700" cap="flat" cmpd="sng" algn="ctr">
        <a:solidFill>
          <a:schemeClr val="lt1"/>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68036</xdr:colOff>
      <xdr:row>0</xdr:row>
      <xdr:rowOff>83155</xdr:rowOff>
    </xdr:from>
    <xdr:ext cx="1687088" cy="654957"/>
    <xdr:pic>
      <xdr:nvPicPr>
        <xdr:cNvPr id="2" name="Image 1">
          <a:extLst>
            <a:ext uri="{FF2B5EF4-FFF2-40B4-BE49-F238E27FC236}">
              <a16:creationId xmlns:a16="http://schemas.microsoft.com/office/drawing/2014/main" id="{1D38695B-5BC6-F447-AE2D-C475405483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036" y="83155"/>
          <a:ext cx="1687088" cy="65495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2</xdr:col>
      <xdr:colOff>38101</xdr:colOff>
      <xdr:row>9</xdr:row>
      <xdr:rowOff>25400</xdr:rowOff>
    </xdr:from>
    <xdr:to>
      <xdr:col>4</xdr:col>
      <xdr:colOff>0</xdr:colOff>
      <xdr:row>41</xdr:row>
      <xdr:rowOff>39511</xdr:rowOff>
    </xdr:to>
    <xdr:graphicFrame macro="">
      <xdr:nvGraphicFramePr>
        <xdr:cNvPr id="2" name="Graphique 1">
          <a:extLst>
            <a:ext uri="{FF2B5EF4-FFF2-40B4-BE49-F238E27FC236}">
              <a16:creationId xmlns:a16="http://schemas.microsoft.com/office/drawing/2014/main" id="{F48B680E-D26B-7A48-809A-F46CBB85FE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collectifdemarches.sharepoint.com/sites/msteams_871460_111513/Documents%20partages/General/2_Livrables%20GTs%20techniques/Ann&#233;e%202/CAP2030%20Phase2%20Livrables%20Versions%20A%20diffuser/GT9/GT9%20-%20phase%202-%20score%20low-tech-V2%20du%2020250915.xlsx" TargetMode="External"/><Relationship Id="rId2" Type="http://schemas.microsoft.com/office/2019/04/relationships/externalLinkLongPath" Target="CAP2030%20Phase2%20Livrables%20Versions%20A%20diffuser/GT9/GT9%20-%20phase%202-%20score%20low-tech-V2%20du%2020250915.xlsx?C68B65E7" TargetMode="External"/><Relationship Id="rId1" Type="http://schemas.openxmlformats.org/officeDocument/2006/relationships/externalLinkPath" Target="file:///C68B65E7/GT9%20-%20phase%202-%20score%20low-tech-V2%20du%20202509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Évaluation du score low-tech"/>
      <sheetName val="Identité du projet évalué"/>
      <sheetName val="Résultat du score low-tech"/>
      <sheetName val="listes de réponses"/>
      <sheetName val="GT9 - phase 2- score low-tech-V"/>
    </sheetNames>
    <sheetDataSet>
      <sheetData sheetId="0" refreshError="1"/>
      <sheetData sheetId="1" refreshError="1"/>
      <sheetData sheetId="2" refreshError="1"/>
      <sheetData sheetId="3"/>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7633FB58-46A5-B14A-9035-C70EF29DE935}" name="recapitulatif" displayName="recapitulatif" ref="F11:G16" totalsRowShown="0" headerRowDxfId="27">
  <autoFilter ref="F11:G16" xr:uid="{7633FB58-46A5-B14A-9035-C70EF29DE935}"/>
  <tableColumns count="2">
    <tableColumn id="1" xr3:uid="{77C10A5B-6B5B-AA4F-B821-B6F8DBDBDC6A}" name="Thème" dataDxfId="26"/>
    <tableColumn id="2" xr3:uid="{DC0BBEBD-4C15-944D-926C-2CAD7F237DC9}" name="Niveau atteint" dataDxfId="25"/>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64E3607-4732-DD40-8F3C-65118D551EEA}" name="label_ouinon" displayName="label_ouinon" ref="A3:A7" totalsRowShown="0" headerRowDxfId="24" headerRowBorderDxfId="23">
  <autoFilter ref="A3:A7" xr:uid="{364E3607-4732-DD40-8F3C-65118D551EEA}"/>
  <tableColumns count="1">
    <tableColumn id="1" xr3:uid="{F6FB311C-B1C6-3D4F-BF2F-5C2D241BCC61}" name="ouino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0161C4B-3FAA-CD45-98C5-3619381C0347}" name="label_0a5" displayName="label_0a5" ref="D3:D10" totalsRowShown="0" headerRowDxfId="22" dataDxfId="20" headerRowBorderDxfId="21" tableBorderDxfId="19">
  <autoFilter ref="D3:D10" xr:uid="{70161C4B-3FAA-CD45-98C5-3619381C0347}"/>
  <tableColumns count="1">
    <tableColumn id="1" xr3:uid="{FBA8212D-CD14-6E4E-A2BD-046B5B0574F0}" name="0a5" dataDxfId="18"/>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097A70E-F53A-7049-94C2-C740EDAFFCE3}" name="Tableau3" displayName="Tableau3" ref="G3:G8" totalsRowShown="0" headerRowDxfId="17">
  <autoFilter ref="G3:G8" xr:uid="{A097A70E-F53A-7049-94C2-C740EDAFFCE3}"/>
  <tableColumns count="1">
    <tableColumn id="1" xr3:uid="{ADC51385-21A3-AB46-BBE3-4031EB02A3FA}" name="horizo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FB428B-027E-1141-A00C-382CD9BB5620}" name="label_vulnerabilite" displayName="label_vulnerabilite" ref="L3:L7" totalsRowShown="0" headerRowDxfId="16" headerRowBorderDxfId="15">
  <autoFilter ref="L3:L7" xr:uid="{FCFB428B-027E-1141-A00C-382CD9BB5620}"/>
  <tableColumns count="1">
    <tableColumn id="1" xr3:uid="{32F62EEF-04BF-6142-8A26-33AA331387E8}" name="vulnérabilité"/>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272A796-A385-A244-B38F-9DD5E871406C}" name="label_horizon" displayName="label_horizon" ref="I3:I8" totalsRowShown="0" headerRowDxfId="14" headerRowBorderDxfId="13">
  <autoFilter ref="I3:I8" xr:uid="{4272A796-A385-A244-B38F-9DD5E871406C}"/>
  <tableColumns count="1">
    <tableColumn id="1" xr3:uid="{E857BBED-00AB-764D-9075-A4E943AA7CFA}" name="horizon date"/>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A1A29C2-765C-2643-9474-EF67CC694DDD}" name="label_ttv" displayName="label_ttv" ref="O3:O7" totalsRowShown="0" headerRowDxfId="12" headerRowBorderDxfId="11">
  <autoFilter ref="O3:O7" xr:uid="{9A1A29C2-765C-2643-9474-EF67CC694DDD}"/>
  <tableColumns count="1">
    <tableColumn id="1" xr3:uid="{8EC32EFB-EDA2-7546-8E79-F56BDE238AC1}" name="ttv"/>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DAC93B5-E3AA-354F-8AE9-274E5DFC181A}" name="label_reemploi" displayName="label_reemploi" ref="U3:U8" totalsRowShown="0" headerRowDxfId="10">
  <autoFilter ref="U3:U8" xr:uid="{2DAC93B5-E3AA-354F-8AE9-274E5DFC181A}"/>
  <tableColumns count="1">
    <tableColumn id="1" xr3:uid="{43841443-11C4-4D41-A43C-1C5D95C05FA8}" name="reemploi"/>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A3BE149-761C-2B42-ACE2-6A2D71C45F9A}" name="label_service" displayName="label_service" ref="X3:X7" totalsRowShown="0" headerRowDxfId="9">
  <autoFilter ref="X3:X7" xr:uid="{BA3BE149-761C-2B42-ACE2-6A2D71C45F9A}"/>
  <tableColumns count="1">
    <tableColumn id="1" xr3:uid="{61D38972-5556-6240-98BB-130580B63E2C}" name="service"/>
  </tableColumns>
  <tableStyleInfo name="TableStyleLight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1BFA74D-6D53-9747-A11A-7F35F34FA404}" name="bareme_vulnerabilite" displayName="bareme_vulnerabilite" ref="L14:M18" totalsRowShown="0">
  <autoFilter ref="L14:M18" xr:uid="{41BFA74D-6D53-9747-A11A-7F35F34FA404}"/>
  <sortState xmlns:xlrd2="http://schemas.microsoft.com/office/spreadsheetml/2017/richdata2" ref="L15:M18">
    <sortCondition ref="L14:L18"/>
  </sortState>
  <tableColumns count="2">
    <tableColumn id="1" xr3:uid="{4DB2DFEA-ECA9-4640-8332-4BBD4B655ECE}" name="vulnérabilité"/>
    <tableColumn id="2" xr3:uid="{5D4ABDAD-1847-D84F-8F95-E29603EFE5C5}" name="barême"/>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29BA825-C11A-4340-8ACD-29C35FCC0DDE}" name="bareme_horizon" displayName="bareme_horizon" ref="I14:J19" totalsRowShown="0">
  <autoFilter ref="I14:J19" xr:uid="{C29BA825-C11A-4340-8ACD-29C35FCC0DDE}"/>
  <sortState xmlns:xlrd2="http://schemas.microsoft.com/office/spreadsheetml/2017/richdata2" ref="I15:J19">
    <sortCondition ref="I14:I19"/>
  </sortState>
  <tableColumns count="2">
    <tableColumn id="1" xr3:uid="{99147B76-2D2D-9F40-8EBB-1666071D2A83}" name="horizon date"/>
    <tableColumn id="2" xr3:uid="{D2462E9B-953F-434C-97B9-0E43C29FF69F}" name="barême"/>
  </tableColumns>
  <tableStyleInfo name="TableStyleLight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498C3DD-0FAA-E947-9A3F-051EF088129C}" name="bareme_ouinon" displayName="bareme_ouinon" ref="A14:B18" totalsRowShown="0">
  <autoFilter ref="A14:B18" xr:uid="{E498C3DD-0FAA-E947-9A3F-051EF088129C}"/>
  <sortState xmlns:xlrd2="http://schemas.microsoft.com/office/spreadsheetml/2017/richdata2" ref="A15:B18">
    <sortCondition ref="A14:A18"/>
  </sortState>
  <tableColumns count="2">
    <tableColumn id="1" xr3:uid="{CDC6CADA-242E-CF47-B3D4-71124A45BC16}" name="ouinon"/>
    <tableColumn id="2" xr3:uid="{570682FC-B254-C449-A26B-DF785E570025}" name="barême"/>
  </tableColumns>
  <tableStyleInfo name="TableStyleLight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11CE317-577F-844B-BBA8-7832A64DEC3E}" name="bareme_0a5" displayName="bareme_0a5" ref="D14:E21" totalsRowShown="0" headerRowDxfId="8" dataDxfId="6" headerRowBorderDxfId="7" tableBorderDxfId="5">
  <autoFilter ref="D14:E21" xr:uid="{F11CE317-577F-844B-BBA8-7832A64DEC3E}"/>
  <sortState xmlns:xlrd2="http://schemas.microsoft.com/office/spreadsheetml/2017/richdata2" ref="D15:E21">
    <sortCondition ref="D14:D21"/>
  </sortState>
  <tableColumns count="2">
    <tableColumn id="1" xr3:uid="{96E6384A-D045-C347-90F2-36A83207C0C0}" name="0a5" dataDxfId="4"/>
    <tableColumn id="2" xr3:uid="{6FC14E21-8022-8B40-8789-7992E82370FD}" name="barême" dataDxfId="3"/>
  </tableColumns>
  <tableStyleInfo name="TableStyleLight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D12C943-BB43-EA46-A5F1-BAF2DEBCD6C9}" name="bareme_ttv" displayName="bareme_ttv" ref="O14:P18" totalsRowShown="0">
  <autoFilter ref="O14:P18" xr:uid="{6D12C943-BB43-EA46-A5F1-BAF2DEBCD6C9}"/>
  <sortState xmlns:xlrd2="http://schemas.microsoft.com/office/spreadsheetml/2017/richdata2" ref="O15:P18">
    <sortCondition ref="O14:O18"/>
  </sortState>
  <tableColumns count="2">
    <tableColumn id="1" xr3:uid="{74DF73AF-75F3-D941-8AD8-B075E2763A5A}" name="ttv"/>
    <tableColumn id="2" xr3:uid="{84890A93-B2EA-1C4E-901C-0AAFA6EAE79B}" name="barême"/>
  </tableColumns>
  <tableStyleInfo name="TableStyleLight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D570142-DB9E-2F4F-B9A2-859A5C1C021F}" name="bareme_reemploi" displayName="bareme_reemploi" ref="U14:V19" totalsRowShown="0">
  <autoFilter ref="U14:V19" xr:uid="{DD570142-DB9E-2F4F-B9A2-859A5C1C021F}"/>
  <sortState xmlns:xlrd2="http://schemas.microsoft.com/office/spreadsheetml/2017/richdata2" ref="U15:V19">
    <sortCondition ref="U14:U19"/>
  </sortState>
  <tableColumns count="2">
    <tableColumn id="1" xr3:uid="{8FD93F1F-6A1B-1143-855D-6D869F7E1DA4}" name="reemploi"/>
    <tableColumn id="2" xr3:uid="{726FEE84-5200-5440-B7A0-96375BCDE748}" name="barême"/>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DE57F39E-7971-EC43-B689-5BF58EA95956}" name="bareme_service" displayName="bareme_service" ref="X14:Y18" totalsRowShown="0">
  <autoFilter ref="X14:Y18" xr:uid="{DE57F39E-7971-EC43-B689-5BF58EA95956}"/>
  <sortState xmlns:xlrd2="http://schemas.microsoft.com/office/spreadsheetml/2017/richdata2" ref="X15:Y18">
    <sortCondition ref="X14:X18"/>
  </sortState>
  <tableColumns count="2">
    <tableColumn id="1" xr3:uid="{401149A5-7B06-5941-910E-BAFFE714B8D1}" name="service"/>
    <tableColumn id="2" xr3:uid="{95FE7A05-A570-5547-82F2-77C81D0EFF80}" name="barême"/>
  </tableColumns>
  <tableStyleInfo name="TableStyleLight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6A7EAB54-077D-7941-B27D-EBFF0AC499CF}" name="label_cbsh" displayName="label_cbsh" ref="R3:R7" totalsRowShown="0" headerRowDxfId="2" headerRowBorderDxfId="1">
  <autoFilter ref="R3:R7" xr:uid="{6A7EAB54-077D-7941-B27D-EBFF0AC499CF}"/>
  <tableColumns count="1">
    <tableColumn id="1" xr3:uid="{31AF5F96-1113-1E44-AFA1-6E3AD4B68FD3}" name="CBSh"/>
  </tableColumns>
  <tableStyleInfo name="TableStyleLight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11E7D55-93C3-AC45-96EF-4277A97063BB}" name="bareme_cbsh" displayName="bareme_cbsh" ref="R14:S18" totalsRowShown="0">
  <autoFilter ref="R14:S18" xr:uid="{611E7D55-93C3-AC45-96EF-4277A97063BB}"/>
  <sortState xmlns:xlrd2="http://schemas.microsoft.com/office/spreadsheetml/2017/richdata2" ref="R15:S18">
    <sortCondition ref="R14:R18"/>
  </sortState>
  <tableColumns count="2">
    <tableColumn id="1" xr3:uid="{79309B21-07FD-CE46-8685-21A9F5112BE0}" name="CBSh"/>
    <tableColumn id="2" xr3:uid="{FA306FA5-0F07-3B41-945C-CF1448251225}" name="barême"/>
  </tableColumns>
  <tableStyleInfo name="TableStyleLight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FE567D6E-22EF-9645-B49B-1DC330981F07}" name="label_mutualisation" displayName="label_mutualisation" ref="AA3:AA7" totalsRowShown="0" headerRowDxfId="0">
  <autoFilter ref="AA3:AA7" xr:uid="{FE567D6E-22EF-9645-B49B-1DC330981F07}"/>
  <tableColumns count="1">
    <tableColumn id="1" xr3:uid="{0276925F-3AC7-244F-8CE7-94F7411E1F41}" name="mutualisation"/>
  </tableColumns>
  <tableStyleInfo name="TableStyleLight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C681023-03E2-4A4D-99B1-AB4896468CD8}" name="bareme_mutualisation" displayName="bareme_mutualisation" ref="AA14:AB18" totalsRowShown="0">
  <autoFilter ref="AA14:AB18" xr:uid="{AC681023-03E2-4A4D-99B1-AB4896468CD8}"/>
  <sortState xmlns:xlrd2="http://schemas.microsoft.com/office/spreadsheetml/2017/richdata2" ref="AA15:AB18">
    <sortCondition ref="AA14:AA18"/>
  </sortState>
  <tableColumns count="2">
    <tableColumn id="1" xr3:uid="{4E7DD595-EB05-D446-A1DE-9C4FACCF74AD}" name="mutualisation"/>
    <tableColumn id="2" xr3:uid="{FC5DF9A2-8C24-154E-A922-68DA8C798771}" name="barême"/>
  </tableColumns>
  <tableStyleInfo name="TableStyleLight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394D257A-D549-4F4F-8CE8-9A3ECBC9B389}" name="label_biosource" displayName="label_biosource" ref="AD3:AD7" totalsRowShown="0">
  <autoFilter ref="AD3:AD7" xr:uid="{394D257A-D549-4F4F-8CE8-9A3ECBC9B389}"/>
  <tableColumns count="1">
    <tableColumn id="1" xr3:uid="{2981FCC0-61C1-4C21-914D-29AD16F3E6C0}" name="local"/>
  </tableColumns>
  <tableStyleInfo name="TableStyleLight6"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87007D9-AA21-4863-9D96-4F5253A2FDF4}" name="bareme_biosource" displayName="bareme_biosource" ref="AD14:AE18" totalsRowShown="0">
  <autoFilter ref="AD14:AE18" xr:uid="{087007D9-AA21-4863-9D96-4F5253A2FDF4}"/>
  <tableColumns count="2">
    <tableColumn id="1" xr3:uid="{C724747D-4ADA-43B7-85F0-1396A4542444}" name="local"/>
    <tableColumn id="2" xr3:uid="{D2BE5086-80D6-4041-86FB-5DECC9C171FB}" name="barême"/>
  </tableColumns>
  <tableStyleInfo name="TableStyleLight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intensiscore.m2intenses.com/" TargetMode="External"/><Relationship Id="rId13" Type="http://schemas.openxmlformats.org/officeDocument/2006/relationships/hyperlink" Target="https://r4re.resilience-for-real-estate.com/" TargetMode="External"/><Relationship Id="rId3" Type="http://schemas.openxmlformats.org/officeDocument/2006/relationships/hyperlink" Target="https://cap2030-gt7-biodiv.dimn-cstb.fr/webapp/" TargetMode="External"/><Relationship Id="rId7" Type="http://schemas.openxmlformats.org/officeDocument/2006/relationships/hyperlink" Target="https://art.fncofor.fr/" TargetMode="External"/><Relationship Id="rId12" Type="http://schemas.openxmlformats.org/officeDocument/2006/relationships/hyperlink" Target="https://r4re.resilience-for-real-estate.com/" TargetMode="External"/><Relationship Id="rId2" Type="http://schemas.openxmlformats.org/officeDocument/2006/relationships/hyperlink" Target="https://r4re.resilience-for-real-estate.com/" TargetMode="External"/><Relationship Id="rId1" Type="http://schemas.openxmlformats.org/officeDocument/2006/relationships/hyperlink" Target="https://r4re.resilience-for-real-estate.com/" TargetMode="External"/><Relationship Id="rId6" Type="http://schemas.openxmlformats.org/officeDocument/2006/relationships/hyperlink" Target="https://www.enrchoix.idf.ademe.fr/" TargetMode="External"/><Relationship Id="rId11" Type="http://schemas.openxmlformats.org/officeDocument/2006/relationships/hyperlink" Target="https://r4re.resilience-for-real-estate.com/" TargetMode="External"/><Relationship Id="rId5" Type="http://schemas.openxmlformats.org/officeDocument/2006/relationships/hyperlink" Target="https://www.carbone4.com/publication-scenarios-ssp-adaptation" TargetMode="External"/><Relationship Id="rId10" Type="http://schemas.openxmlformats.org/officeDocument/2006/relationships/hyperlink" Target="https://cap2030-gt7-biodiv.dimn-cstb.fr/webapp/A%20noter%20que%20la%20gestion%20diff&#233;renci&#233;e%20est%20valoris&#233;e%20dans%20la%20rubrique%20%22Plan%20de%20gestion%22%20de%20l'outil%20%22IndicateurQualiteFonction%22%20d&#233;velopp&#233;%20en%20phase%202%20du%20projet%20CAP%202030%20par%20le%20GT7." TargetMode="External"/><Relationship Id="rId4" Type="http://schemas.openxmlformats.org/officeDocument/2006/relationships/hyperlink" Target="https://cap2030-gt7-biodiv.dimn-cstb.fr/webapp/" TargetMode="External"/><Relationship Id="rId9" Type="http://schemas.openxmlformats.org/officeDocument/2006/relationships/hyperlink" Target="https://intensiscore.m2intenses.com/"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table" Target="../tables/table4.x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table" Target="../tables/table3.xml"/><Relationship Id="rId16" Type="http://schemas.openxmlformats.org/officeDocument/2006/relationships/table" Target="../tables/table17.xml"/><Relationship Id="rId20" Type="http://schemas.openxmlformats.org/officeDocument/2006/relationships/table" Target="../tables/table21.xml"/><Relationship Id="rId1" Type="http://schemas.openxmlformats.org/officeDocument/2006/relationships/table" Target="../tables/table2.xml"/><Relationship Id="rId6" Type="http://schemas.openxmlformats.org/officeDocument/2006/relationships/table" Target="../tables/table7.xml"/><Relationship Id="rId11" Type="http://schemas.openxmlformats.org/officeDocument/2006/relationships/table" Target="../tables/table12.xml"/><Relationship Id="rId5" Type="http://schemas.openxmlformats.org/officeDocument/2006/relationships/table" Target="../tables/table6.xml"/><Relationship Id="rId15" Type="http://schemas.openxmlformats.org/officeDocument/2006/relationships/table" Target="../tables/table16.xml"/><Relationship Id="rId10" Type="http://schemas.openxmlformats.org/officeDocument/2006/relationships/table" Target="../tables/table11.xml"/><Relationship Id="rId19" Type="http://schemas.openxmlformats.org/officeDocument/2006/relationships/table" Target="../tables/table20.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DB5D7-EE8A-AF47-8F6A-CC98A8ACCFDB}">
  <sheetPr codeName="Feuil1"/>
  <dimension ref="A1:C27"/>
  <sheetViews>
    <sheetView showGridLines="0" showRowColHeaders="0" view="pageLayout" zoomScaleNormal="120" workbookViewId="0">
      <selection sqref="A1:C27"/>
      <extLst>
        <ext xmlns:xlsdti="http://schemas.microsoft.com/office/spreadsheetml/2023/showDataTypeIcons" uri="{77bfe23e-c014-4d31-8a63-9c772dbf06b6}">
          <xlsdti:showDataTypeIcons visible="0"/>
        </ext>
      </extLst>
    </sheetView>
  </sheetViews>
  <sheetFormatPr baseColWidth="10" defaultColWidth="11.1640625" defaultRowHeight="15" x14ac:dyDescent="0.2"/>
  <cols>
    <col min="1" max="1" width="36.83203125" style="125" customWidth="1"/>
    <col min="2" max="2" width="28.6640625" style="125" customWidth="1"/>
    <col min="3" max="16384" width="11.1640625" style="125"/>
  </cols>
  <sheetData>
    <row r="1" spans="1:3" x14ac:dyDescent="0.2">
      <c r="A1" s="140" t="s">
        <v>0</v>
      </c>
      <c r="B1" s="141"/>
      <c r="C1" s="141"/>
    </row>
    <row r="2" spans="1:3" x14ac:dyDescent="0.2">
      <c r="A2" s="141"/>
      <c r="B2" s="141"/>
      <c r="C2" s="141"/>
    </row>
    <row r="3" spans="1:3" x14ac:dyDescent="0.2">
      <c r="A3" s="141"/>
      <c r="B3" s="141"/>
      <c r="C3" s="141"/>
    </row>
    <row r="4" spans="1:3" ht="24.5" customHeight="1" x14ac:dyDescent="0.2">
      <c r="A4" s="141"/>
      <c r="B4" s="141"/>
      <c r="C4" s="141"/>
    </row>
    <row r="5" spans="1:3" x14ac:dyDescent="0.2">
      <c r="A5" s="141"/>
      <c r="B5" s="141"/>
      <c r="C5" s="141"/>
    </row>
    <row r="6" spans="1:3" x14ac:dyDescent="0.2">
      <c r="A6" s="141"/>
      <c r="B6" s="141"/>
      <c r="C6" s="141"/>
    </row>
    <row r="7" spans="1:3" x14ac:dyDescent="0.2">
      <c r="A7" s="141"/>
      <c r="B7" s="141"/>
      <c r="C7" s="141"/>
    </row>
    <row r="8" spans="1:3" x14ac:dyDescent="0.2">
      <c r="A8" s="141"/>
      <c r="B8" s="141"/>
      <c r="C8" s="141"/>
    </row>
    <row r="9" spans="1:3" x14ac:dyDescent="0.2">
      <c r="A9" s="141"/>
      <c r="B9" s="141"/>
      <c r="C9" s="141"/>
    </row>
    <row r="10" spans="1:3" x14ac:dyDescent="0.2">
      <c r="A10" s="141"/>
      <c r="B10" s="141"/>
      <c r="C10" s="141"/>
    </row>
    <row r="11" spans="1:3" x14ac:dyDescent="0.2">
      <c r="A11" s="141"/>
      <c r="B11" s="141"/>
      <c r="C11" s="141"/>
    </row>
    <row r="12" spans="1:3" x14ac:dyDescent="0.2">
      <c r="A12" s="141"/>
      <c r="B12" s="141"/>
      <c r="C12" s="141"/>
    </row>
    <row r="13" spans="1:3" x14ac:dyDescent="0.2">
      <c r="A13" s="141"/>
      <c r="B13" s="141"/>
      <c r="C13" s="141"/>
    </row>
    <row r="14" spans="1:3" x14ac:dyDescent="0.2">
      <c r="A14" s="141"/>
      <c r="B14" s="141"/>
      <c r="C14" s="141"/>
    </row>
    <row r="15" spans="1:3" x14ac:dyDescent="0.2">
      <c r="A15" s="141"/>
      <c r="B15" s="141"/>
      <c r="C15" s="141"/>
    </row>
    <row r="16" spans="1:3" x14ac:dyDescent="0.2">
      <c r="A16" s="141"/>
      <c r="B16" s="141"/>
      <c r="C16" s="141"/>
    </row>
    <row r="17" spans="1:3" x14ac:dyDescent="0.2">
      <c r="A17" s="141"/>
      <c r="B17" s="141"/>
      <c r="C17" s="141"/>
    </row>
    <row r="18" spans="1:3" x14ac:dyDescent="0.2">
      <c r="A18" s="141"/>
      <c r="B18" s="141"/>
      <c r="C18" s="141"/>
    </row>
    <row r="19" spans="1:3" x14ac:dyDescent="0.2">
      <c r="A19" s="141"/>
      <c r="B19" s="141"/>
      <c r="C19" s="141"/>
    </row>
    <row r="20" spans="1:3" x14ac:dyDescent="0.2">
      <c r="A20" s="141"/>
      <c r="B20" s="141"/>
      <c r="C20" s="141"/>
    </row>
    <row r="21" spans="1:3" x14ac:dyDescent="0.2">
      <c r="A21" s="141"/>
      <c r="B21" s="141"/>
      <c r="C21" s="141"/>
    </row>
    <row r="22" spans="1:3" x14ac:dyDescent="0.2">
      <c r="A22" s="141"/>
      <c r="B22" s="141"/>
      <c r="C22" s="141"/>
    </row>
    <row r="23" spans="1:3" x14ac:dyDescent="0.2">
      <c r="A23" s="141"/>
      <c r="B23" s="141"/>
      <c r="C23" s="141"/>
    </row>
    <row r="24" spans="1:3" x14ac:dyDescent="0.2">
      <c r="A24" s="141"/>
      <c r="B24" s="141"/>
      <c r="C24" s="141"/>
    </row>
    <row r="25" spans="1:3" x14ac:dyDescent="0.2">
      <c r="A25" s="141"/>
      <c r="B25" s="141"/>
      <c r="C25" s="141"/>
    </row>
    <row r="26" spans="1:3" x14ac:dyDescent="0.2">
      <c r="A26" s="141"/>
      <c r="B26" s="141"/>
      <c r="C26" s="141"/>
    </row>
    <row r="27" spans="1:3" x14ac:dyDescent="0.2">
      <c r="A27" s="141"/>
      <c r="B27" s="141"/>
      <c r="C27" s="141"/>
    </row>
  </sheetData>
  <mergeCells count="1">
    <mergeCell ref="A1:C27"/>
  </mergeCells>
  <pageMargins left="0.7" right="0.7" top="0.75" bottom="0.75" header="0.3" footer="0.3"/>
  <pageSetup paperSize="9" orientation="portrait" verticalDpi="0" r:id="rId1"/>
  <headerFooter>
    <oddHeader xml:space="preserve">&amp;C </oddHeader>
    <oddFooter xml:space="preserve">&amp;C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7B724-FA96-7043-BA1F-BCEB75351E95}">
  <sheetPr codeName="Feuil2">
    <outlinePr summaryBelow="0"/>
    <pageSetUpPr fitToPage="1"/>
  </sheetPr>
  <dimension ref="A1:T146"/>
  <sheetViews>
    <sheetView showGridLines="0" tabSelected="1" zoomScaleNormal="100" workbookViewId="0">
      <pane xSplit="3" ySplit="6" topLeftCell="D7" activePane="bottomRight" state="frozen"/>
      <selection pane="topRight" activeCell="D8" sqref="D8"/>
      <selection pane="bottomLeft" activeCell="D8" sqref="D8"/>
      <selection pane="bottomRight" activeCell="B8" sqref="B8:C8"/>
    </sheetView>
  </sheetViews>
  <sheetFormatPr baseColWidth="10" defaultColWidth="11" defaultRowHeight="16" outlineLevelRow="3" outlineLevelCol="1" x14ac:dyDescent="0.2"/>
  <cols>
    <col min="1" max="1" width="5.1640625" style="1" customWidth="1"/>
    <col min="2" max="2" width="3" style="1" customWidth="1"/>
    <col min="3" max="3" width="94.5" style="1" customWidth="1"/>
    <col min="4" max="4" width="94.83203125" style="1" customWidth="1"/>
    <col min="5" max="5" width="18.83203125" style="102" customWidth="1"/>
    <col min="6" max="6" width="31" style="103" customWidth="1"/>
    <col min="7" max="8" width="11" style="17" hidden="1" customWidth="1" outlineLevel="1"/>
    <col min="9" max="9" width="13.33203125" style="17" customWidth="1" collapsed="1"/>
    <col min="10" max="10" width="79" style="126" customWidth="1"/>
    <col min="11" max="11" width="40" customWidth="1"/>
  </cols>
  <sheetData>
    <row r="1" spans="1:20" ht="33" customHeight="1" x14ac:dyDescent="0.2">
      <c r="A1" s="122" t="s">
        <v>1</v>
      </c>
      <c r="B1" s="123"/>
      <c r="C1" s="123"/>
      <c r="E1" s="105"/>
      <c r="F1" s="105"/>
      <c r="G1" s="37"/>
      <c r="H1" s="37"/>
      <c r="I1" s="37"/>
    </row>
    <row r="2" spans="1:20" ht="68" x14ac:dyDescent="0.2">
      <c r="A2" s="165" t="s">
        <v>2</v>
      </c>
      <c r="B2" s="166"/>
      <c r="C2" s="166"/>
      <c r="D2" s="124" t="s">
        <v>3</v>
      </c>
      <c r="E2" s="105"/>
      <c r="F2" s="105"/>
      <c r="G2" s="37"/>
      <c r="H2" s="37"/>
      <c r="I2" s="37"/>
    </row>
    <row r="3" spans="1:20" ht="68" x14ac:dyDescent="0.2">
      <c r="A3" s="38"/>
      <c r="B3" s="38"/>
      <c r="C3" s="38"/>
      <c r="D3" s="64" t="s">
        <v>4</v>
      </c>
      <c r="E3" s="105"/>
      <c r="F3" s="105"/>
      <c r="G3" s="37"/>
      <c r="H3" s="37"/>
      <c r="I3" s="37"/>
    </row>
    <row r="4" spans="1:20" ht="6" customHeight="1" x14ac:dyDescent="0.2">
      <c r="A4" s="38"/>
      <c r="B4" s="38"/>
      <c r="C4" s="38"/>
      <c r="D4" s="55"/>
      <c r="E4" s="37"/>
      <c r="F4" s="37"/>
      <c r="G4" s="37"/>
      <c r="H4" s="37"/>
      <c r="I4" s="37"/>
    </row>
    <row r="5" spans="1:20" ht="25" customHeight="1" x14ac:dyDescent="0.2">
      <c r="A5" s="169" t="s">
        <v>5</v>
      </c>
      <c r="B5" s="169"/>
      <c r="C5" s="170"/>
      <c r="D5" s="171" t="s">
        <v>6</v>
      </c>
      <c r="E5" s="160" t="s">
        <v>7</v>
      </c>
      <c r="F5" s="161"/>
      <c r="G5" s="167" t="s">
        <v>8</v>
      </c>
      <c r="H5" s="167" t="s">
        <v>9</v>
      </c>
      <c r="I5" s="167" t="s">
        <v>10</v>
      </c>
      <c r="J5" s="168" t="s">
        <v>11</v>
      </c>
    </row>
    <row r="6" spans="1:20" s="21" customFormat="1" ht="51" x14ac:dyDescent="0.2">
      <c r="A6" s="169"/>
      <c r="B6" s="169"/>
      <c r="C6" s="170"/>
      <c r="D6" s="171"/>
      <c r="E6" s="106" t="s">
        <v>12</v>
      </c>
      <c r="F6" s="107" t="s">
        <v>13</v>
      </c>
      <c r="G6" s="167"/>
      <c r="H6" s="167"/>
      <c r="I6" s="167"/>
      <c r="J6" s="168"/>
    </row>
    <row r="7" spans="1:20" ht="22" customHeight="1" x14ac:dyDescent="0.2">
      <c r="A7" s="172" t="s">
        <v>14</v>
      </c>
      <c r="B7" s="172"/>
      <c r="C7" s="172"/>
      <c r="D7" s="39"/>
      <c r="E7" s="83"/>
      <c r="F7" s="83"/>
      <c r="G7" s="22">
        <f>SUM(G8,G14,G26)</f>
        <v>7</v>
      </c>
      <c r="H7" s="22">
        <f>SUM(H8:H29)</f>
        <v>7</v>
      </c>
      <c r="I7" s="23">
        <f>SUBTOTAL(9,I8:I29)/G7</f>
        <v>0</v>
      </c>
      <c r="J7" s="127"/>
    </row>
    <row r="8" spans="1:20" s="1" customFormat="1" ht="65" outlineLevel="1" x14ac:dyDescent="0.2">
      <c r="A8" s="40" t="s">
        <v>15</v>
      </c>
      <c r="B8" s="142" t="s">
        <v>16</v>
      </c>
      <c r="C8" s="142"/>
      <c r="D8" s="33" t="s">
        <v>17</v>
      </c>
      <c r="E8" s="84"/>
      <c r="F8" s="84"/>
      <c r="G8" s="24">
        <v>1</v>
      </c>
      <c r="H8" s="24">
        <v>1</v>
      </c>
      <c r="I8" s="18">
        <f>SUBTOTAL(9,I9:I13)</f>
        <v>0</v>
      </c>
      <c r="J8" s="128"/>
    </row>
    <row r="9" spans="1:20" s="15" customFormat="1" ht="28" outlineLevel="2" x14ac:dyDescent="0.2">
      <c r="A9" s="41"/>
      <c r="B9" s="143" t="s">
        <v>18</v>
      </c>
      <c r="C9" s="144"/>
      <c r="D9" s="56" t="s">
        <v>19</v>
      </c>
      <c r="E9" s="85"/>
      <c r="F9" s="86"/>
      <c r="G9" s="25">
        <v>1</v>
      </c>
      <c r="H9" s="25"/>
      <c r="I9" s="19" t="str">
        <f>IF(E9&lt;&gt;"",IF(COUNTIF(E$9:E$13,"=oui") &lt;=1,VLOOKUP(E9,bareme_ouinon[#All],2,FALSE)*G9,"Erreur de saisie : pas plus d'une réponse oui autorisée"),"")</f>
        <v/>
      </c>
      <c r="J9" s="129"/>
      <c r="T9" s="16"/>
    </row>
    <row r="10" spans="1:20" s="15" customFormat="1" ht="20" customHeight="1" outlineLevel="2" x14ac:dyDescent="0.2">
      <c r="A10" s="41"/>
      <c r="B10" s="143" t="s">
        <v>20</v>
      </c>
      <c r="C10" s="144"/>
      <c r="D10" s="56" t="s">
        <v>21</v>
      </c>
      <c r="E10" s="85"/>
      <c r="F10" s="86"/>
      <c r="G10" s="25">
        <v>1</v>
      </c>
      <c r="H10" s="25"/>
      <c r="I10" s="19" t="str">
        <f>IF(E10&lt;&gt;"",IF(COUNTIF(E$9:E$13,"=oui") &lt;=1,VLOOKUP(E10,bareme_ouinon[#All],2,FALSE)*G10,"Erreur de saisie : pas plus d'une réponse oui autorisée"),"")</f>
        <v/>
      </c>
      <c r="J10" s="129"/>
      <c r="T10" s="16"/>
    </row>
    <row r="11" spans="1:20" s="15" customFormat="1" ht="39" outlineLevel="2" x14ac:dyDescent="0.2">
      <c r="A11" s="41" t="s">
        <v>22</v>
      </c>
      <c r="B11" s="158" t="s">
        <v>23</v>
      </c>
      <c r="C11" s="159"/>
      <c r="D11" s="34"/>
      <c r="E11" s="139"/>
      <c r="F11" s="86"/>
      <c r="G11" s="25">
        <v>0</v>
      </c>
      <c r="H11" s="25"/>
      <c r="I11" s="19"/>
      <c r="J11" s="129" t="s">
        <v>24</v>
      </c>
    </row>
    <row r="12" spans="1:20" s="15" customFormat="1" ht="30" customHeight="1" outlineLevel="3" x14ac:dyDescent="0.2">
      <c r="A12" s="41"/>
      <c r="B12" s="1"/>
      <c r="C12" s="43" t="s">
        <v>25</v>
      </c>
      <c r="D12" s="34" t="s">
        <v>26</v>
      </c>
      <c r="E12" s="87"/>
      <c r="F12" s="86"/>
      <c r="G12" s="25">
        <v>0.8</v>
      </c>
      <c r="H12" s="25"/>
      <c r="I12" s="19" t="str">
        <f>IF(E12&lt;&gt;"",IF(AND(E11="oui",COUNTIF(E$9:E$13,"=oui") &lt;=1),VLOOKUP(E12,bareme_0a5[#All],2,FALSE)*G12,"Erreur de saisie : choix possible qu'en cas de démolition"),"")</f>
        <v/>
      </c>
      <c r="J12" s="129"/>
    </row>
    <row r="13" spans="1:20" s="15" customFormat="1" ht="56" outlineLevel="2" x14ac:dyDescent="0.2">
      <c r="A13" s="1"/>
      <c r="B13" s="158" t="s">
        <v>27</v>
      </c>
      <c r="C13" s="159"/>
      <c r="D13" s="57"/>
      <c r="E13" s="85"/>
      <c r="F13" s="86"/>
      <c r="G13" s="25">
        <v>1</v>
      </c>
      <c r="H13" s="25"/>
      <c r="I13" s="19" t="str">
        <f>IF(E13&lt;&gt;"",IF(COUNTIF(E$9:E$13,"=oui") &lt;=1,VLOOKUP(E13,bareme_ouinon[#All],2,FALSE)*G13,"Erreur de saisie : pas plus d'une réponse oui autorisée"),"")</f>
        <v/>
      </c>
      <c r="J13" s="130" t="s">
        <v>28</v>
      </c>
    </row>
    <row r="14" spans="1:20" ht="65" outlineLevel="1" x14ac:dyDescent="0.2">
      <c r="A14" s="40" t="s">
        <v>29</v>
      </c>
      <c r="B14" s="142" t="s">
        <v>30</v>
      </c>
      <c r="C14" s="142"/>
      <c r="D14" s="33" t="s">
        <v>31</v>
      </c>
      <c r="E14" s="84"/>
      <c r="F14" s="84"/>
      <c r="G14" s="26">
        <v>3</v>
      </c>
      <c r="H14" s="24"/>
      <c r="I14" s="18">
        <f>SUBTOTAL(9,I15:I25)</f>
        <v>0</v>
      </c>
      <c r="J14" s="128"/>
    </row>
    <row r="15" spans="1:20" s="15" customFormat="1" ht="39" outlineLevel="2" x14ac:dyDescent="0.2">
      <c r="A15" s="44"/>
      <c r="B15" s="158" t="s">
        <v>32</v>
      </c>
      <c r="C15" s="158"/>
      <c r="D15" s="58" t="s">
        <v>33</v>
      </c>
      <c r="E15" s="85"/>
      <c r="F15" s="88"/>
      <c r="G15" s="27">
        <v>1</v>
      </c>
      <c r="H15" s="27">
        <v>1</v>
      </c>
      <c r="I15" s="19" t="str">
        <f>IF(E15&lt;&gt;"",VLOOKUP(E15,bareme_ouinon[#All],2,FALSE)*G15,"")</f>
        <v/>
      </c>
      <c r="J15" s="129" t="s">
        <v>24</v>
      </c>
    </row>
    <row r="16" spans="1:20" ht="20" customHeight="1" outlineLevel="2" x14ac:dyDescent="0.2">
      <c r="A16" s="44"/>
      <c r="B16" s="158" t="s">
        <v>34</v>
      </c>
      <c r="C16" s="158"/>
      <c r="D16" s="58" t="s">
        <v>35</v>
      </c>
      <c r="E16" s="89"/>
      <c r="F16" s="88"/>
      <c r="G16" s="27">
        <v>1</v>
      </c>
      <c r="H16" s="27">
        <v>1</v>
      </c>
      <c r="I16" s="20">
        <f>SUBTOTAL(9,I17:I20)</f>
        <v>0</v>
      </c>
      <c r="J16" s="131"/>
    </row>
    <row r="17" spans="1:10" ht="20" customHeight="1" outlineLevel="3" x14ac:dyDescent="0.2">
      <c r="A17" s="44"/>
      <c r="B17" s="44"/>
      <c r="C17" s="45" t="s">
        <v>36</v>
      </c>
      <c r="D17" s="56" t="s">
        <v>37</v>
      </c>
      <c r="E17" s="85"/>
      <c r="F17" s="88"/>
      <c r="G17" s="27">
        <v>1</v>
      </c>
      <c r="H17" s="27"/>
      <c r="I17" s="19" t="str">
        <f>IF(E17&lt;&gt;"",IF(SUM(COUNTIF(E$17:E$20,"=oui"),COUNTIF(E$17:E$20,"="&amp;'listes de réponses'!AA$5),COUNTIF(E$17:E$20,"="&amp;'listes de réponses'!AA$4)) &lt;=1,VLOOKUP(E17,bareme_ouinon[#All],2,FALSE)*G17,"Pas plus d'une réponse oui autorisée"),"")</f>
        <v/>
      </c>
      <c r="J17" s="129"/>
    </row>
    <row r="18" spans="1:10" ht="20" customHeight="1" outlineLevel="3" x14ac:dyDescent="0.2">
      <c r="A18" s="44"/>
      <c r="B18" s="44"/>
      <c r="C18" s="45" t="s">
        <v>38</v>
      </c>
      <c r="D18" s="56" t="s">
        <v>39</v>
      </c>
      <c r="E18" s="85"/>
      <c r="F18" s="88"/>
      <c r="G18" s="27">
        <v>1</v>
      </c>
      <c r="H18" s="27"/>
      <c r="I18" s="19" t="str">
        <f>IF(E18&lt;&gt;"",IF(SUM(COUNTIF(E$17:E$20,"=oui"),COUNTIF(E$17:E$20,"="&amp;'listes de réponses'!AA$5),COUNTIF(E$17:E$20,"="&amp;'listes de réponses'!AA$4)) &lt;=1,VLOOKUP(E18,bareme_ouinon[#All],2,FALSE)*G18,"Pas plus d'une réponse oui autorisée"),"")</f>
        <v/>
      </c>
      <c r="J18" s="129"/>
    </row>
    <row r="19" spans="1:10" ht="52" outlineLevel="3" x14ac:dyDescent="0.2">
      <c r="A19" s="44"/>
      <c r="B19" s="44"/>
      <c r="C19" s="46" t="s">
        <v>40</v>
      </c>
      <c r="D19" s="56" t="s">
        <v>41</v>
      </c>
      <c r="E19" s="111"/>
      <c r="F19" s="88"/>
      <c r="G19" s="27">
        <v>1</v>
      </c>
      <c r="H19" s="27"/>
      <c r="I19" s="19" t="str">
        <f>IF(E19&lt;&gt;"",IF(SUM(COUNTIF(E$17:E$20,"=oui"),COUNTIF(E$17:E$20,"="&amp;'listes de réponses'!AA$5),COUNTIF(E$17:E$20,"="&amp;'listes de réponses'!AA$4)) &lt;=1,VLOOKUP(E19,bareme_mutualisation[#All],2,FALSE)*G19,"Pas plus d'une réponse oui autorisée"),"")</f>
        <v/>
      </c>
      <c r="J19" s="129" t="s">
        <v>42</v>
      </c>
    </row>
    <row r="20" spans="1:10" ht="30" customHeight="1" outlineLevel="3" x14ac:dyDescent="0.2">
      <c r="A20" s="44"/>
      <c r="B20" s="41"/>
      <c r="C20" s="43" t="s">
        <v>43</v>
      </c>
      <c r="D20" s="56" t="s">
        <v>44</v>
      </c>
      <c r="E20" s="111"/>
      <c r="F20" s="88"/>
      <c r="G20" s="27">
        <v>1</v>
      </c>
      <c r="H20" s="27"/>
      <c r="I20" s="19" t="str">
        <f>IF(E20&lt;&gt;"",IF(SUM(COUNTIF(E$17:E$20,"=oui"),COUNTIF(E$17:E$20,"="&amp;'listes de réponses'!AA$5),COUNTIF(E$17:E$20,"="&amp;'listes de réponses'!AA$4)) &lt;=1,VLOOKUP(E20,bareme_mutualisation[#All],2,FALSE)*G20,"Pas plus d'une réponse oui autorisée"),"")</f>
        <v/>
      </c>
      <c r="J20" s="129"/>
    </row>
    <row r="21" spans="1:10" ht="91" customHeight="1" outlineLevel="2" x14ac:dyDescent="0.2">
      <c r="A21" s="44"/>
      <c r="B21" s="162" t="s">
        <v>45</v>
      </c>
      <c r="C21" s="162"/>
      <c r="D21" s="56" t="s">
        <v>46</v>
      </c>
      <c r="E21" s="89"/>
      <c r="F21" s="88"/>
      <c r="G21" s="27">
        <v>1</v>
      </c>
      <c r="H21" s="27">
        <v>1</v>
      </c>
      <c r="I21" s="20">
        <f>SUBTOTAL(9,I22:I25)</f>
        <v>0</v>
      </c>
      <c r="J21" s="131"/>
    </row>
    <row r="22" spans="1:10" ht="20" customHeight="1" outlineLevel="3" x14ac:dyDescent="0.2">
      <c r="A22" s="44"/>
      <c r="B22" s="47"/>
      <c r="C22" s="45" t="s">
        <v>47</v>
      </c>
      <c r="D22" s="56" t="s">
        <v>48</v>
      </c>
      <c r="E22" s="85"/>
      <c r="F22" s="88"/>
      <c r="G22" s="27">
        <v>1</v>
      </c>
      <c r="H22" s="27"/>
      <c r="I22" s="19" t="str">
        <f>IF(E22&lt;&gt;"",IF(SUM(COUNTIF(E$22:E$25,"=oui"),COUNTIF(E$22:E$25,"="&amp;'listes de réponses'!AA$5),COUNTIF(E$22:E$25,"="&amp;'listes de réponses'!AA$4)) &lt;=1,VLOOKUP(E22,bareme_ouinon[#All],2,FALSE)*G22,"Pas plus d'une réponse oui autorisée"),"")</f>
        <v/>
      </c>
      <c r="J22" s="129"/>
    </row>
    <row r="23" spans="1:10" ht="20" customHeight="1" outlineLevel="3" x14ac:dyDescent="0.2">
      <c r="A23" s="44"/>
      <c r="B23" s="47"/>
      <c r="C23" s="45" t="s">
        <v>38</v>
      </c>
      <c r="D23" s="56" t="s">
        <v>49</v>
      </c>
      <c r="E23" s="85"/>
      <c r="F23" s="88"/>
      <c r="G23" s="27">
        <v>1</v>
      </c>
      <c r="H23" s="27"/>
      <c r="I23" s="19" t="str">
        <f>IF(E23&lt;&gt;"",IF(SUM(COUNTIF(E$22:E$25,"=oui"),COUNTIF(E$22:E$25,"="&amp;'listes de réponses'!AA$5),COUNTIF(E$22:E$25,"="&amp;'listes de réponses'!AA$4)) &lt;=1,VLOOKUP(E23,bareme_ouinon[#All],2,FALSE)*G23,"Pas plus d'une réponse oui autorisée"),"")</f>
        <v/>
      </c>
      <c r="J23" s="129"/>
    </row>
    <row r="24" spans="1:10" ht="48" customHeight="1" outlineLevel="3" x14ac:dyDescent="0.2">
      <c r="A24" s="44"/>
      <c r="B24" s="47"/>
      <c r="C24" s="48" t="s">
        <v>40</v>
      </c>
      <c r="D24" s="56" t="s">
        <v>50</v>
      </c>
      <c r="E24" s="111"/>
      <c r="F24" s="88"/>
      <c r="G24" s="27">
        <v>1</v>
      </c>
      <c r="H24" s="27"/>
      <c r="I24" s="19" t="str">
        <f>IF(E24&lt;&gt;"",IF(SUM(COUNTIF(E$22:E$25,"=oui"),COUNTIF(E$22:E$25,"="&amp;'listes de réponses'!AA$5),COUNTIF(E$22:E$25,"="&amp;'listes de réponses'!AA$4)) &lt;=1,VLOOKUP(E24,bareme_mutualisation[#All],2,FALSE)*G24,"Pas plus d'une réponse oui autorisée"),"")</f>
        <v/>
      </c>
      <c r="J24" s="129"/>
    </row>
    <row r="25" spans="1:10" ht="58" customHeight="1" outlineLevel="3" x14ac:dyDescent="0.2">
      <c r="A25" s="44"/>
      <c r="B25" s="47"/>
      <c r="C25" s="48" t="s">
        <v>43</v>
      </c>
      <c r="D25" s="56" t="s">
        <v>51</v>
      </c>
      <c r="E25" s="111"/>
      <c r="F25" s="88"/>
      <c r="G25" s="27">
        <v>1</v>
      </c>
      <c r="H25" s="27"/>
      <c r="I25" s="19" t="str">
        <f>IF(E25&lt;&gt;"",IF(SUM(COUNTIF(E$22:E$25,"=oui"),COUNTIF(E$22:E$25,"="&amp;'listes de réponses'!AA$5),COUNTIF(E$22:E$25,"="&amp;'listes de réponses'!AA$4)) &lt;=1,VLOOKUP(E25,bareme_mutualisation[#All],2,FALSE)*G25,"Pas plus d'une réponse oui autorisée"),"")</f>
        <v/>
      </c>
      <c r="J25" s="129"/>
    </row>
    <row r="26" spans="1:10" s="1" customFormat="1" ht="32" customHeight="1" outlineLevel="1" x14ac:dyDescent="0.2">
      <c r="A26" s="40" t="s">
        <v>52</v>
      </c>
      <c r="B26" s="142" t="s">
        <v>53</v>
      </c>
      <c r="C26" s="142"/>
      <c r="D26" s="33" t="s">
        <v>54</v>
      </c>
      <c r="E26" s="84"/>
      <c r="F26" s="90"/>
      <c r="G26" s="26">
        <f>SUBTOTAL(9,G27:G29)</f>
        <v>3</v>
      </c>
      <c r="H26" s="30"/>
      <c r="I26" s="18">
        <f>SUBTOTAL(9,I27:I29)</f>
        <v>0</v>
      </c>
      <c r="J26" s="128"/>
    </row>
    <row r="27" spans="1:10" s="15" customFormat="1" ht="39" outlineLevel="2" x14ac:dyDescent="0.2">
      <c r="A27" s="44"/>
      <c r="B27" s="146" t="s">
        <v>55</v>
      </c>
      <c r="C27" s="146"/>
      <c r="D27" s="56"/>
      <c r="E27" s="85"/>
      <c r="F27" s="88"/>
      <c r="G27" s="27">
        <v>1</v>
      </c>
      <c r="H27" s="27">
        <v>1</v>
      </c>
      <c r="I27" s="19" t="str">
        <f>IF(E27&lt;&gt;"",VLOOKUP(E27,bareme_ouinon[#All],2,FALSE)*G27,"")</f>
        <v/>
      </c>
      <c r="J27" s="129" t="s">
        <v>56</v>
      </c>
    </row>
    <row r="28" spans="1:10" s="15" customFormat="1" ht="20" customHeight="1" outlineLevel="2" x14ac:dyDescent="0.2">
      <c r="A28" s="44"/>
      <c r="B28" s="158" t="s">
        <v>57</v>
      </c>
      <c r="C28" s="158"/>
      <c r="D28" s="56" t="s">
        <v>58</v>
      </c>
      <c r="E28" s="85"/>
      <c r="F28" s="88"/>
      <c r="G28" s="27">
        <v>1</v>
      </c>
      <c r="H28" s="27">
        <v>1</v>
      </c>
      <c r="I28" s="19" t="str">
        <f>IF(E28&lt;&gt;"",VLOOKUP(E28,bareme_ouinon[#All],2,FALSE)*G28,"")</f>
        <v/>
      </c>
      <c r="J28" s="129"/>
    </row>
    <row r="29" spans="1:10" s="15" customFormat="1" ht="20" customHeight="1" outlineLevel="2" thickBot="1" x14ac:dyDescent="0.25">
      <c r="A29" s="44"/>
      <c r="B29" s="173" t="s">
        <v>59</v>
      </c>
      <c r="C29" s="173"/>
      <c r="D29" s="59"/>
      <c r="E29" s="91"/>
      <c r="F29" s="88"/>
      <c r="G29" s="27">
        <v>1</v>
      </c>
      <c r="H29" s="27">
        <v>1</v>
      </c>
      <c r="I29" s="19" t="str">
        <f>IF(E29&lt;&gt;"",VLOOKUP(E29,bareme_ouinon[#All],2,FALSE)*G29,"")</f>
        <v/>
      </c>
      <c r="J29" s="129"/>
    </row>
    <row r="30" spans="1:10" ht="23" customHeight="1" x14ac:dyDescent="0.2">
      <c r="A30" s="153" t="s">
        <v>60</v>
      </c>
      <c r="B30" s="153"/>
      <c r="C30" s="153"/>
      <c r="D30" s="153"/>
      <c r="E30" s="92"/>
      <c r="F30" s="92"/>
      <c r="G30" s="28">
        <f>SUM(G31,G39,G52,G60,G68,G72)</f>
        <v>31.5</v>
      </c>
      <c r="H30" s="28">
        <f>SUM(H31:H75)</f>
        <v>35</v>
      </c>
      <c r="I30" s="29">
        <f>SUBTOTAL(9,I31:I75)/G30</f>
        <v>0</v>
      </c>
      <c r="J30" s="132"/>
    </row>
    <row r="31" spans="1:10" ht="32" customHeight="1" outlineLevel="1" x14ac:dyDescent="0.2">
      <c r="A31" s="40" t="s">
        <v>61</v>
      </c>
      <c r="B31" s="142" t="s">
        <v>62</v>
      </c>
      <c r="C31" s="174"/>
      <c r="D31" s="60" t="s">
        <v>63</v>
      </c>
      <c r="E31" s="84"/>
      <c r="F31" s="84"/>
      <c r="G31" s="30">
        <f>SUBTOTAL(9,G32:G38)</f>
        <v>6</v>
      </c>
      <c r="H31" s="30"/>
      <c r="I31" s="30">
        <f>SUBTOTAL(9,I32:I38)</f>
        <v>0</v>
      </c>
      <c r="J31" s="133"/>
    </row>
    <row r="32" spans="1:10" ht="42" outlineLevel="2" x14ac:dyDescent="0.2">
      <c r="A32" s="41"/>
      <c r="B32" s="146" t="s">
        <v>64</v>
      </c>
      <c r="C32" s="145"/>
      <c r="D32" s="56" t="s">
        <v>65</v>
      </c>
      <c r="E32" s="85"/>
      <c r="F32" s="86"/>
      <c r="G32" s="25">
        <v>1</v>
      </c>
      <c r="H32" s="25">
        <v>1</v>
      </c>
      <c r="I32" s="25" t="str">
        <f>IF(E32&lt;&gt;"",VLOOKUP(E32,bareme_ouinon[#All],2,FALSE)*G32,"")</f>
        <v/>
      </c>
      <c r="J32" s="130" t="s">
        <v>66</v>
      </c>
    </row>
    <row r="33" spans="1:10" ht="30" customHeight="1" outlineLevel="2" x14ac:dyDescent="0.2">
      <c r="A33" s="41"/>
      <c r="B33" s="146" t="s">
        <v>67</v>
      </c>
      <c r="C33" s="146"/>
      <c r="D33" s="56" t="s">
        <v>68</v>
      </c>
      <c r="E33" s="85"/>
      <c r="F33" s="86"/>
      <c r="G33" s="25">
        <v>1</v>
      </c>
      <c r="H33" s="25">
        <v>1</v>
      </c>
      <c r="I33" s="25" t="str">
        <f>IF(E33&lt;&gt;"",VLOOKUP(E33,bareme_ouinon[#All],2,FALSE)*G33,"")</f>
        <v/>
      </c>
      <c r="J33" s="129"/>
    </row>
    <row r="34" spans="1:10" ht="39" outlineLevel="2" x14ac:dyDescent="0.2">
      <c r="A34" s="41"/>
      <c r="B34" s="145" t="s">
        <v>69</v>
      </c>
      <c r="C34" s="145"/>
      <c r="D34" s="57" t="s">
        <v>70</v>
      </c>
      <c r="E34" s="85"/>
      <c r="F34" s="86"/>
      <c r="G34" s="25">
        <v>1</v>
      </c>
      <c r="H34" s="25">
        <v>1</v>
      </c>
      <c r="I34" s="25" t="str">
        <f>IF(E34&lt;&gt;"",VLOOKUP(E34,bareme_ouinon[#All],2,FALSE)*G34,"")</f>
        <v/>
      </c>
      <c r="J34" s="129"/>
    </row>
    <row r="35" spans="1:10" s="15" customFormat="1" ht="26" customHeight="1" outlineLevel="2" x14ac:dyDescent="0.2">
      <c r="A35" s="41"/>
      <c r="B35" s="143" t="s">
        <v>71</v>
      </c>
      <c r="C35" s="144"/>
      <c r="D35" s="56" t="s">
        <v>72</v>
      </c>
      <c r="E35" s="85"/>
      <c r="F35" s="86"/>
      <c r="G35" s="25">
        <v>0.5</v>
      </c>
      <c r="H35" s="25">
        <v>1</v>
      </c>
      <c r="I35" s="25" t="str">
        <f>IF(E35&lt;&gt;"",VLOOKUP(E35,bareme_ouinon[#All],2,FALSE)*G35,"")</f>
        <v/>
      </c>
      <c r="J35" s="129"/>
    </row>
    <row r="36" spans="1:10" s="15" customFormat="1" ht="39" outlineLevel="2" x14ac:dyDescent="0.2">
      <c r="A36" s="41"/>
      <c r="B36" s="146" t="s">
        <v>73</v>
      </c>
      <c r="C36" s="145"/>
      <c r="D36" s="56" t="s">
        <v>74</v>
      </c>
      <c r="E36" s="85"/>
      <c r="F36" s="86"/>
      <c r="G36" s="25">
        <v>1</v>
      </c>
      <c r="H36" s="25">
        <v>1</v>
      </c>
      <c r="I36" s="25" t="str">
        <f>IF(E36&lt;&gt;"",VLOOKUP(E36,bareme_ouinon[#All],2,FALSE)*G36,"")</f>
        <v/>
      </c>
      <c r="J36" s="129" t="s">
        <v>75</v>
      </c>
    </row>
    <row r="37" spans="1:10" s="15" customFormat="1" ht="26" customHeight="1" outlineLevel="2" x14ac:dyDescent="0.2">
      <c r="A37" s="41"/>
      <c r="B37" s="146" t="s">
        <v>76</v>
      </c>
      <c r="C37" s="145"/>
      <c r="D37" s="56"/>
      <c r="E37" s="85"/>
      <c r="F37" s="86"/>
      <c r="G37" s="25">
        <v>0.5</v>
      </c>
      <c r="H37" s="25">
        <v>1</v>
      </c>
      <c r="I37" s="25" t="str">
        <f>IF(E37&lt;&gt;"",VLOOKUP(E37,bareme_ouinon[#All],2,FALSE)*G37,"")</f>
        <v/>
      </c>
      <c r="J37" s="129"/>
    </row>
    <row r="38" spans="1:10" s="15" customFormat="1" ht="30" customHeight="1" outlineLevel="2" x14ac:dyDescent="0.2">
      <c r="A38" s="41"/>
      <c r="B38" s="145" t="s">
        <v>77</v>
      </c>
      <c r="C38" s="145"/>
      <c r="D38" s="56" t="s">
        <v>78</v>
      </c>
      <c r="E38" s="85"/>
      <c r="F38" s="86"/>
      <c r="G38" s="25">
        <v>1</v>
      </c>
      <c r="H38" s="25">
        <v>1</v>
      </c>
      <c r="I38" s="25" t="str">
        <f>IF(E38&lt;&gt;"",VLOOKUP(E38,bareme_ouinon[#All],2,FALSE)*G38,"")</f>
        <v/>
      </c>
      <c r="J38" s="130" t="s">
        <v>79</v>
      </c>
    </row>
    <row r="39" spans="1:10" ht="32" customHeight="1" outlineLevel="1" x14ac:dyDescent="0.2">
      <c r="A39" s="50" t="s">
        <v>80</v>
      </c>
      <c r="B39" s="148" t="s">
        <v>81</v>
      </c>
      <c r="C39" s="148"/>
      <c r="D39" s="33" t="s">
        <v>82</v>
      </c>
      <c r="E39" s="84"/>
      <c r="F39" s="84"/>
      <c r="G39" s="30">
        <f>SUBTOTAL(9,G40:G51)</f>
        <v>8.5</v>
      </c>
      <c r="H39" s="30"/>
      <c r="I39" s="30">
        <f>SUBTOTAL(9,I40:I51)</f>
        <v>0</v>
      </c>
      <c r="J39" s="133"/>
    </row>
    <row r="40" spans="1:10" s="15" customFormat="1" ht="65" outlineLevel="2" x14ac:dyDescent="0.2">
      <c r="A40" s="41"/>
      <c r="B40" s="143" t="s">
        <v>83</v>
      </c>
      <c r="C40" s="144"/>
      <c r="D40" s="56" t="s">
        <v>84</v>
      </c>
      <c r="E40" s="85"/>
      <c r="F40" s="86"/>
      <c r="G40" s="25">
        <v>0.5</v>
      </c>
      <c r="H40" s="25">
        <v>1</v>
      </c>
      <c r="I40" s="25" t="str">
        <f>IF(E40&lt;&gt;"",VLOOKUP(E40,bareme_ouinon[#All],2,FALSE)*G40,"")</f>
        <v/>
      </c>
      <c r="J40" s="129"/>
    </row>
    <row r="41" spans="1:10" s="15" customFormat="1" ht="52" outlineLevel="2" x14ac:dyDescent="0.2">
      <c r="A41" s="41"/>
      <c r="B41" s="143" t="s">
        <v>85</v>
      </c>
      <c r="C41" s="144"/>
      <c r="D41" s="56" t="s">
        <v>86</v>
      </c>
      <c r="E41" s="85"/>
      <c r="F41" s="86"/>
      <c r="G41" s="25">
        <v>0.5</v>
      </c>
      <c r="H41" s="25">
        <v>1</v>
      </c>
      <c r="I41" s="25" t="str">
        <f>IF(E41&lt;&gt;"",VLOOKUP(E41,bareme_ouinon[#All],2,FALSE)*G41,"")</f>
        <v/>
      </c>
      <c r="J41" s="129"/>
    </row>
    <row r="42" spans="1:10" s="15" customFormat="1" ht="28" customHeight="1" outlineLevel="2" x14ac:dyDescent="0.2">
      <c r="A42" s="41"/>
      <c r="B42" s="143" t="s">
        <v>87</v>
      </c>
      <c r="C42" s="144"/>
      <c r="D42" s="56" t="s">
        <v>88</v>
      </c>
      <c r="E42" s="85"/>
      <c r="F42" s="86"/>
      <c r="G42" s="25">
        <v>0.5</v>
      </c>
      <c r="H42" s="25">
        <v>1</v>
      </c>
      <c r="I42" s="25" t="str">
        <f>IF(E42&lt;&gt;"",VLOOKUP(E42,bareme_ouinon[#All],2,FALSE)*G42,"")</f>
        <v/>
      </c>
      <c r="J42" s="129"/>
    </row>
    <row r="43" spans="1:10" s="15" customFormat="1" ht="18" customHeight="1" outlineLevel="2" x14ac:dyDescent="0.2">
      <c r="A43" s="41"/>
      <c r="B43" s="143" t="s">
        <v>89</v>
      </c>
      <c r="C43" s="144"/>
      <c r="D43" s="56" t="s">
        <v>90</v>
      </c>
      <c r="E43" s="85"/>
      <c r="F43" s="86"/>
      <c r="G43" s="25">
        <v>0.5</v>
      </c>
      <c r="H43" s="25">
        <v>1</v>
      </c>
      <c r="I43" s="25" t="str">
        <f>IF(E43&lt;&gt;"",VLOOKUP(E43,bareme_ouinon[#All],2,FALSE)*G43,"")</f>
        <v/>
      </c>
      <c r="J43" s="129"/>
    </row>
    <row r="44" spans="1:10" s="15" customFormat="1" ht="18" customHeight="1" outlineLevel="2" x14ac:dyDescent="0.2">
      <c r="A44" s="41"/>
      <c r="B44" s="143" t="s">
        <v>91</v>
      </c>
      <c r="C44" s="144"/>
      <c r="D44" s="56" t="s">
        <v>92</v>
      </c>
      <c r="E44" s="85"/>
      <c r="F44" s="86"/>
      <c r="G44" s="25">
        <v>0.5</v>
      </c>
      <c r="H44" s="25">
        <v>1</v>
      </c>
      <c r="I44" s="25" t="str">
        <f>IF(E44&lt;&gt;"",VLOOKUP(E44,bareme_ouinon[#All],2,FALSE)*G44,"")</f>
        <v/>
      </c>
      <c r="J44" s="129"/>
    </row>
    <row r="45" spans="1:10" s="15" customFormat="1" ht="52" outlineLevel="2" x14ac:dyDescent="0.2">
      <c r="A45" s="41"/>
      <c r="B45" s="143" t="s">
        <v>93</v>
      </c>
      <c r="C45" s="143"/>
      <c r="D45" s="56" t="s">
        <v>94</v>
      </c>
      <c r="E45" s="85"/>
      <c r="F45" s="88"/>
      <c r="G45" s="25">
        <v>0.5</v>
      </c>
      <c r="H45" s="25">
        <v>1</v>
      </c>
      <c r="I45" s="25" t="str">
        <f>IF(E45&lt;&gt;"",VLOOKUP(E45,bareme_ouinon[#All],2,FALSE)*G45,"")</f>
        <v/>
      </c>
      <c r="J45" s="131"/>
    </row>
    <row r="46" spans="1:10" s="15" customFormat="1" ht="28" customHeight="1" outlineLevel="2" x14ac:dyDescent="0.2">
      <c r="A46" s="41"/>
      <c r="B46" s="143" t="s">
        <v>95</v>
      </c>
      <c r="C46" s="144"/>
      <c r="D46" s="56" t="s">
        <v>96</v>
      </c>
      <c r="E46" s="85"/>
      <c r="F46" s="86"/>
      <c r="G46" s="25">
        <v>0.5</v>
      </c>
      <c r="H46" s="25">
        <v>1</v>
      </c>
      <c r="I46" s="25" t="str">
        <f>IF(E46&lt;&gt;"",VLOOKUP(E46,bareme_ouinon[#All],2,FALSE)*G46,"")</f>
        <v/>
      </c>
      <c r="J46" s="129"/>
    </row>
    <row r="47" spans="1:10" s="15" customFormat="1" ht="26" outlineLevel="2" x14ac:dyDescent="0.2">
      <c r="A47" s="41"/>
      <c r="B47" s="143" t="s">
        <v>97</v>
      </c>
      <c r="C47" s="144"/>
      <c r="D47" s="56" t="s">
        <v>98</v>
      </c>
      <c r="E47" s="85"/>
      <c r="F47" s="86"/>
      <c r="G47" s="25">
        <v>1</v>
      </c>
      <c r="H47" s="25">
        <v>1</v>
      </c>
      <c r="I47" s="25" t="str">
        <f>IF(E47&lt;&gt;"",VLOOKUP(E47,bareme_ouinon[#All],2,FALSE)*G47,"")</f>
        <v/>
      </c>
      <c r="J47" s="129"/>
    </row>
    <row r="48" spans="1:10" s="15" customFormat="1" ht="18" customHeight="1" outlineLevel="2" x14ac:dyDescent="0.2">
      <c r="A48" s="41"/>
      <c r="B48" s="143" t="s">
        <v>99</v>
      </c>
      <c r="C48" s="144"/>
      <c r="D48" s="56" t="s">
        <v>100</v>
      </c>
      <c r="E48" s="85"/>
      <c r="F48" s="86"/>
      <c r="G48" s="25">
        <v>1</v>
      </c>
      <c r="H48" s="25">
        <v>1</v>
      </c>
      <c r="I48" s="25" t="str">
        <f>IF(E48&lt;&gt;"",VLOOKUP(E48,bareme_ouinon[#All],2,FALSE)*G48,"")</f>
        <v/>
      </c>
      <c r="J48" s="129"/>
    </row>
    <row r="49" spans="1:10" s="15" customFormat="1" ht="18" customHeight="1" outlineLevel="2" x14ac:dyDescent="0.2">
      <c r="A49" s="41"/>
      <c r="B49" s="143" t="s">
        <v>101</v>
      </c>
      <c r="C49" s="144"/>
      <c r="D49" s="56" t="s">
        <v>102</v>
      </c>
      <c r="E49" s="85"/>
      <c r="F49" s="86"/>
      <c r="G49" s="25">
        <v>1</v>
      </c>
      <c r="H49" s="25">
        <v>1</v>
      </c>
      <c r="I49" s="25" t="str">
        <f>IF(E49&lt;&gt;"",VLOOKUP(E49,bareme_ouinon[#All],2,FALSE)*G49,"")</f>
        <v/>
      </c>
      <c r="J49" s="129"/>
    </row>
    <row r="50" spans="1:10" s="15" customFormat="1" ht="26" outlineLevel="2" x14ac:dyDescent="0.2">
      <c r="A50" s="41"/>
      <c r="B50" s="143" t="s">
        <v>103</v>
      </c>
      <c r="C50" s="144" t="s">
        <v>104</v>
      </c>
      <c r="D50" s="56" t="s">
        <v>105</v>
      </c>
      <c r="E50" s="85"/>
      <c r="F50" s="88"/>
      <c r="G50" s="27">
        <v>1</v>
      </c>
      <c r="H50" s="25">
        <v>1</v>
      </c>
      <c r="I50" s="25" t="str">
        <f>IF(E50&lt;&gt;"",VLOOKUP(E50,bareme_ouinon[#All],2,FALSE)*G50,"")</f>
        <v/>
      </c>
      <c r="J50" s="131"/>
    </row>
    <row r="51" spans="1:10" s="15" customFormat="1" ht="26" outlineLevel="2" x14ac:dyDescent="0.2">
      <c r="A51" s="41"/>
      <c r="B51" s="163" t="s">
        <v>106</v>
      </c>
      <c r="C51" s="164"/>
      <c r="D51" s="56" t="s">
        <v>107</v>
      </c>
      <c r="E51" s="85"/>
      <c r="F51" s="86"/>
      <c r="G51" s="25">
        <v>1</v>
      </c>
      <c r="H51" s="25">
        <v>1</v>
      </c>
      <c r="I51" s="25" t="str">
        <f>IF(E51&lt;&gt;"",VLOOKUP(E51,bareme_ouinon[#All],2,FALSE)*G51,"")</f>
        <v/>
      </c>
      <c r="J51" s="129"/>
    </row>
    <row r="52" spans="1:10" ht="120" customHeight="1" outlineLevel="1" x14ac:dyDescent="0.2">
      <c r="A52" s="50" t="s">
        <v>108</v>
      </c>
      <c r="B52" s="148" t="s">
        <v>109</v>
      </c>
      <c r="C52" s="148"/>
      <c r="D52" s="33" t="s">
        <v>110</v>
      </c>
      <c r="E52" s="84"/>
      <c r="F52" s="84"/>
      <c r="G52" s="30">
        <f>SUBTOTAL(9,G53:G59)</f>
        <v>6</v>
      </c>
      <c r="H52" s="30"/>
      <c r="I52" s="30">
        <f>SUBTOTAL(9,I53:I59)</f>
        <v>0</v>
      </c>
      <c r="J52" s="133"/>
    </row>
    <row r="53" spans="1:10" s="15" customFormat="1" ht="120" customHeight="1" outlineLevel="2" x14ac:dyDescent="0.2">
      <c r="A53" s="41"/>
      <c r="B53" s="145" t="s">
        <v>111</v>
      </c>
      <c r="C53" s="145"/>
      <c r="D53" s="34" t="s">
        <v>112</v>
      </c>
      <c r="E53" s="85"/>
      <c r="F53" s="86"/>
      <c r="G53" s="25">
        <v>1</v>
      </c>
      <c r="H53" s="25">
        <v>1</v>
      </c>
      <c r="I53" s="25" t="str">
        <f>IF(E53&lt;&gt;"",VLOOKUP(E53,bareme_ouinon[#All],2,FALSE)*G53,"")</f>
        <v/>
      </c>
      <c r="J53" s="129"/>
    </row>
    <row r="54" spans="1:10" s="15" customFormat="1" ht="120" customHeight="1" outlineLevel="2" x14ac:dyDescent="0.2">
      <c r="A54" s="41"/>
      <c r="B54" s="145" t="s">
        <v>113</v>
      </c>
      <c r="C54" s="145"/>
      <c r="D54" s="56" t="s">
        <v>114</v>
      </c>
      <c r="E54" s="138"/>
      <c r="F54" s="86"/>
      <c r="G54" s="25">
        <v>1</v>
      </c>
      <c r="H54" s="25">
        <v>1</v>
      </c>
      <c r="I54" s="25" t="str">
        <f>IF(E54&lt;&gt;"",VLOOKUP(E54,bareme_biosource[#All],2,FALSE)*G54,"")</f>
        <v/>
      </c>
      <c r="J54" s="129"/>
    </row>
    <row r="55" spans="1:10" s="15" customFormat="1" ht="20" customHeight="1" outlineLevel="2" x14ac:dyDescent="0.2">
      <c r="A55" s="41"/>
      <c r="B55" s="145" t="s">
        <v>115</v>
      </c>
      <c r="C55" s="145"/>
      <c r="D55" s="61" t="s">
        <v>116</v>
      </c>
      <c r="E55" s="85"/>
      <c r="F55" s="86"/>
      <c r="G55" s="25">
        <v>1</v>
      </c>
      <c r="H55" s="25">
        <v>1</v>
      </c>
      <c r="I55" s="25" t="str">
        <f>IF(E55&lt;&gt;"",VLOOKUP(E55,bareme_ouinon[#All],2,FALSE)*G55,"")</f>
        <v/>
      </c>
      <c r="J55" s="129"/>
    </row>
    <row r="56" spans="1:10" s="15" customFormat="1" ht="20" customHeight="1" outlineLevel="2" x14ac:dyDescent="0.15">
      <c r="A56" s="41"/>
      <c r="B56" s="145" t="s">
        <v>117</v>
      </c>
      <c r="C56" s="145"/>
      <c r="D56" s="34" t="s">
        <v>118</v>
      </c>
      <c r="E56" s="89"/>
      <c r="F56" s="86"/>
      <c r="G56" s="25">
        <f>SUBTOTAL(9,G57:G59)</f>
        <v>3</v>
      </c>
      <c r="H56" s="25"/>
      <c r="I56" s="25">
        <f>SUBTOTAL(9,I57:I59)</f>
        <v>0</v>
      </c>
      <c r="J56" s="129"/>
    </row>
    <row r="57" spans="1:10" s="15" customFormat="1" ht="20" customHeight="1" outlineLevel="3" x14ac:dyDescent="0.2">
      <c r="A57" s="41"/>
      <c r="B57" s="42"/>
      <c r="C57" s="51" t="s">
        <v>119</v>
      </c>
      <c r="D57" s="35"/>
      <c r="E57" s="93"/>
      <c r="F57" s="86"/>
      <c r="G57" s="25">
        <v>1</v>
      </c>
      <c r="H57" s="25">
        <v>1</v>
      </c>
      <c r="I57" s="25" t="str">
        <f>IF(E57&lt;&gt;"",VLOOKUP(E57,bareme_reemploi[#All],2,FALSE)*G57,"")</f>
        <v/>
      </c>
      <c r="J57" s="129"/>
    </row>
    <row r="58" spans="1:10" s="15" customFormat="1" ht="20" customHeight="1" outlineLevel="3" x14ac:dyDescent="0.2">
      <c r="A58" s="41"/>
      <c r="B58" s="42"/>
      <c r="C58" s="51" t="s">
        <v>120</v>
      </c>
      <c r="D58" s="35"/>
      <c r="E58" s="93"/>
      <c r="F58" s="86"/>
      <c r="G58" s="25">
        <v>1</v>
      </c>
      <c r="H58" s="25">
        <v>1</v>
      </c>
      <c r="I58" s="25" t="str">
        <f>IF(E58&lt;&gt;"",VLOOKUP(E58,bareme_reemploi[#All],2,FALSE)*G58,"")</f>
        <v/>
      </c>
      <c r="J58" s="129"/>
    </row>
    <row r="59" spans="1:10" s="15" customFormat="1" ht="20" customHeight="1" outlineLevel="3" x14ac:dyDescent="0.2">
      <c r="A59" s="41"/>
      <c r="B59" s="42"/>
      <c r="C59" s="51" t="s">
        <v>121</v>
      </c>
      <c r="D59" s="35" t="s">
        <v>122</v>
      </c>
      <c r="E59" s="93"/>
      <c r="F59" s="86"/>
      <c r="G59" s="25">
        <v>1</v>
      </c>
      <c r="H59" s="25">
        <v>1</v>
      </c>
      <c r="I59" s="25" t="str">
        <f>IF(E59&lt;&gt;"",VLOOKUP(E59,bareme_reemploi[#All],2,FALSE)*G59,"")</f>
        <v/>
      </c>
      <c r="J59" s="129"/>
    </row>
    <row r="60" spans="1:10" ht="42" customHeight="1" outlineLevel="1" x14ac:dyDescent="0.2">
      <c r="A60" s="50" t="s">
        <v>123</v>
      </c>
      <c r="B60" s="148" t="s">
        <v>124</v>
      </c>
      <c r="C60" s="148"/>
      <c r="D60" s="33" t="s">
        <v>125</v>
      </c>
      <c r="E60" s="84"/>
      <c r="F60" s="84"/>
      <c r="G60" s="30">
        <v>5</v>
      </c>
      <c r="H60" s="30"/>
      <c r="I60" s="30">
        <f>SUBTOTAL(9,I61:I67)</f>
        <v>0</v>
      </c>
      <c r="J60" s="133"/>
    </row>
    <row r="61" spans="1:10" ht="26" outlineLevel="2" x14ac:dyDescent="0.2">
      <c r="A61" s="41"/>
      <c r="B61" s="146" t="s">
        <v>126</v>
      </c>
      <c r="C61" s="146"/>
      <c r="D61" s="56" t="s">
        <v>127</v>
      </c>
      <c r="E61" s="85"/>
      <c r="F61" s="86"/>
      <c r="G61" s="25">
        <v>1</v>
      </c>
      <c r="H61" s="25">
        <v>1</v>
      </c>
      <c r="I61" s="25" t="str">
        <f>IF(E61&lt;&gt;"",VLOOKUP(E61,bareme_ouinon[#All],2,FALSE)*G61,"")</f>
        <v/>
      </c>
      <c r="J61" s="130" t="s">
        <v>128</v>
      </c>
    </row>
    <row r="62" spans="1:10" ht="20" customHeight="1" outlineLevel="2" x14ac:dyDescent="0.2">
      <c r="A62" s="41"/>
      <c r="B62" s="145" t="s">
        <v>129</v>
      </c>
      <c r="C62" s="145"/>
      <c r="D62" s="34"/>
      <c r="E62" s="85"/>
      <c r="F62" s="86"/>
      <c r="G62" s="25">
        <v>1</v>
      </c>
      <c r="H62" s="25">
        <v>1</v>
      </c>
      <c r="I62" s="25" t="str">
        <f>IF(E62&lt;&gt;"",VLOOKUP(E62,bareme_ouinon[#All],2,FALSE)*G62,"")</f>
        <v/>
      </c>
      <c r="J62" s="129"/>
    </row>
    <row r="63" spans="1:10" ht="20" customHeight="1" outlineLevel="3" x14ac:dyDescent="0.2">
      <c r="A63" s="41"/>
      <c r="B63" s="49"/>
      <c r="C63" s="52" t="s">
        <v>130</v>
      </c>
      <c r="D63" s="34"/>
      <c r="E63" s="85"/>
      <c r="F63" s="86"/>
      <c r="G63" s="25">
        <v>1</v>
      </c>
      <c r="H63" s="25" t="str">
        <f>IF(E62="oui",1,"")</f>
        <v/>
      </c>
      <c r="I63" s="25" t="str">
        <f>IF(E63&lt;&gt;"",VLOOKUP(E63,bareme_ouinon[#All],2,FALSE)*G63,"")</f>
        <v/>
      </c>
      <c r="J63" s="129"/>
    </row>
    <row r="64" spans="1:10" ht="20" customHeight="1" outlineLevel="2" x14ac:dyDescent="0.2">
      <c r="A64" s="41"/>
      <c r="B64" s="145" t="s">
        <v>131</v>
      </c>
      <c r="C64" s="145"/>
      <c r="D64" s="34"/>
      <c r="E64" s="89"/>
      <c r="F64" s="86"/>
      <c r="G64" s="25">
        <v>1</v>
      </c>
      <c r="H64" s="25">
        <v>1</v>
      </c>
      <c r="I64" s="25">
        <f>SUBTOTAL(9,I65:I66)</f>
        <v>0</v>
      </c>
      <c r="J64" s="129"/>
    </row>
    <row r="65" spans="1:20" ht="26" outlineLevel="3" x14ac:dyDescent="0.2">
      <c r="A65" s="41"/>
      <c r="B65" s="49"/>
      <c r="C65" s="52" t="s">
        <v>132</v>
      </c>
      <c r="D65" s="57" t="s">
        <v>133</v>
      </c>
      <c r="E65" s="85"/>
      <c r="F65" s="86"/>
      <c r="G65" s="25">
        <v>1</v>
      </c>
      <c r="H65" s="25"/>
      <c r="I65" s="25" t="str">
        <f>IF(E65&lt;&gt;"",IF(COUNTIF(E$65:E$66,"=oui") &lt;= 1,VLOOKUP(E65,bareme_ouinon[#All],2,FALSE)*G65,"Pas plus d'une réponse oui autorisée"),"")</f>
        <v/>
      </c>
      <c r="J65" s="129"/>
    </row>
    <row r="66" spans="1:20" ht="26" outlineLevel="3" x14ac:dyDescent="0.2">
      <c r="A66" s="41"/>
      <c r="B66" s="49"/>
      <c r="C66" s="52" t="s">
        <v>134</v>
      </c>
      <c r="D66" s="57" t="s">
        <v>135</v>
      </c>
      <c r="E66" s="85"/>
      <c r="F66" s="86"/>
      <c r="G66" s="25">
        <v>1</v>
      </c>
      <c r="H66" s="25"/>
      <c r="I66" s="25" t="str">
        <f>IF(E66&lt;&gt;"",IF(COUNTIF(E$65:E$66,"=oui") &lt;= 1,VLOOKUP(E66,bareme_ouinon[#All],2,FALSE)*G66,"Pas plus d'une réponse oui autorisée"),"")</f>
        <v/>
      </c>
      <c r="J66" s="129"/>
    </row>
    <row r="67" spans="1:20" ht="20" customHeight="1" outlineLevel="2" x14ac:dyDescent="0.2">
      <c r="A67" s="41"/>
      <c r="B67" s="143" t="s">
        <v>136</v>
      </c>
      <c r="C67" s="143"/>
      <c r="D67" s="35" t="s">
        <v>137</v>
      </c>
      <c r="E67" s="85"/>
      <c r="F67" s="86"/>
      <c r="G67" s="25">
        <v>1</v>
      </c>
      <c r="H67" s="25">
        <v>1</v>
      </c>
      <c r="I67" s="25" t="str">
        <f>IF(E67&lt;&gt;"",VLOOKUP(E67,bareme_ouinon[#All],2,FALSE)*G67,"")</f>
        <v/>
      </c>
      <c r="J67" s="129"/>
    </row>
    <row r="68" spans="1:20" ht="32" customHeight="1" outlineLevel="1" x14ac:dyDescent="0.2">
      <c r="A68" s="50" t="s">
        <v>138</v>
      </c>
      <c r="B68" s="148" t="s">
        <v>139</v>
      </c>
      <c r="C68" s="148"/>
      <c r="D68" s="33" t="s">
        <v>140</v>
      </c>
      <c r="E68" s="84"/>
      <c r="F68" s="84"/>
      <c r="G68" s="30">
        <f>SUBTOTAL(9,G69:G71)</f>
        <v>3</v>
      </c>
      <c r="H68" s="30"/>
      <c r="I68" s="30">
        <f>SUBTOTAL(9,I69:I71)</f>
        <v>0</v>
      </c>
      <c r="J68" s="133"/>
    </row>
    <row r="69" spans="1:20" ht="20" customHeight="1" outlineLevel="2" x14ac:dyDescent="0.2">
      <c r="A69" s="41"/>
      <c r="B69" s="145" t="s">
        <v>141</v>
      </c>
      <c r="C69" s="145"/>
      <c r="D69" s="61" t="s">
        <v>142</v>
      </c>
      <c r="E69" s="85"/>
      <c r="F69" s="86"/>
      <c r="G69" s="25">
        <v>1</v>
      </c>
      <c r="H69" s="25">
        <v>1</v>
      </c>
      <c r="I69" s="25" t="str">
        <f>IF(E69&lt;&gt;"",VLOOKUP(E69,bareme_ouinon[#All],2,FALSE)*G69,"")</f>
        <v/>
      </c>
      <c r="J69" s="129"/>
    </row>
    <row r="70" spans="1:20" ht="20" customHeight="1" outlineLevel="2" x14ac:dyDescent="0.2">
      <c r="A70" s="41"/>
      <c r="B70" s="145" t="s">
        <v>143</v>
      </c>
      <c r="C70" s="145"/>
      <c r="D70" s="34" t="s">
        <v>144</v>
      </c>
      <c r="E70" s="85"/>
      <c r="F70" s="86"/>
      <c r="G70" s="25">
        <v>1</v>
      </c>
      <c r="H70" s="25">
        <v>1</v>
      </c>
      <c r="I70" s="25" t="str">
        <f>IF(E70&lt;&gt;"",VLOOKUP(E70,bareme_ouinon[#All],2,FALSE)*G70,"")</f>
        <v/>
      </c>
      <c r="J70" s="129"/>
    </row>
    <row r="71" spans="1:20" ht="44" customHeight="1" outlineLevel="2" x14ac:dyDescent="0.2">
      <c r="A71" s="41"/>
      <c r="B71" s="145" t="s">
        <v>145</v>
      </c>
      <c r="C71" s="145"/>
      <c r="D71" s="57" t="s">
        <v>146</v>
      </c>
      <c r="E71" s="85"/>
      <c r="F71" s="86"/>
      <c r="G71" s="25">
        <v>1</v>
      </c>
      <c r="H71" s="25">
        <v>1</v>
      </c>
      <c r="I71" s="25" t="str">
        <f>IF(E71&lt;&gt;"",VLOOKUP(E71,bareme_ouinon[#All],2,FALSE)*G71,"")</f>
        <v/>
      </c>
      <c r="J71" s="129"/>
    </row>
    <row r="72" spans="1:20" s="4" customFormat="1" ht="21" customHeight="1" outlineLevel="1" x14ac:dyDescent="0.2">
      <c r="A72" s="50" t="s">
        <v>147</v>
      </c>
      <c r="B72" s="148" t="s">
        <v>148</v>
      </c>
      <c r="C72" s="148"/>
      <c r="D72" s="33" t="s">
        <v>149</v>
      </c>
      <c r="E72" s="84"/>
      <c r="F72" s="84"/>
      <c r="G72" s="30">
        <f>SUBTOTAL(9,G73:G75)</f>
        <v>3</v>
      </c>
      <c r="H72" s="30"/>
      <c r="I72" s="30">
        <f>SUBTOTAL(9,I73:I75)</f>
        <v>0</v>
      </c>
      <c r="J72" s="133"/>
      <c r="K72"/>
      <c r="L72"/>
      <c r="M72"/>
      <c r="N72"/>
      <c r="O72"/>
      <c r="P72"/>
      <c r="Q72"/>
      <c r="R72"/>
      <c r="S72"/>
      <c r="T72"/>
    </row>
    <row r="73" spans="1:20" s="4" customFormat="1" ht="20" customHeight="1" outlineLevel="2" x14ac:dyDescent="0.2">
      <c r="A73" s="41"/>
      <c r="B73" s="145" t="s">
        <v>150</v>
      </c>
      <c r="C73" s="145"/>
      <c r="D73" s="61" t="s">
        <v>151</v>
      </c>
      <c r="E73" s="85"/>
      <c r="F73" s="86"/>
      <c r="G73" s="25">
        <v>1</v>
      </c>
      <c r="H73" s="25">
        <v>1</v>
      </c>
      <c r="I73" s="25" t="str">
        <f>IF(E73&lt;&gt;"",VLOOKUP(E73,bareme_ouinon[#All],2,FALSE)*G73,"")</f>
        <v/>
      </c>
      <c r="J73" s="129"/>
      <c r="K73"/>
      <c r="L73"/>
      <c r="M73"/>
      <c r="N73"/>
      <c r="O73"/>
      <c r="P73"/>
      <c r="Q73"/>
      <c r="R73"/>
      <c r="S73"/>
      <c r="T73"/>
    </row>
    <row r="74" spans="1:20" s="4" customFormat="1" ht="39" outlineLevel="2" x14ac:dyDescent="0.2">
      <c r="A74" s="41"/>
      <c r="B74" s="146" t="s">
        <v>152</v>
      </c>
      <c r="C74" s="146"/>
      <c r="D74" s="57" t="s">
        <v>153</v>
      </c>
      <c r="E74" s="85"/>
      <c r="F74" s="86"/>
      <c r="G74" s="25">
        <v>1</v>
      </c>
      <c r="H74" s="25">
        <v>1</v>
      </c>
      <c r="I74" s="25" t="str">
        <f>IF(E74&lt;&gt;"",VLOOKUP(E74,bareme_ouinon[#All],2,FALSE)*G74,"")</f>
        <v/>
      </c>
      <c r="J74" s="129"/>
      <c r="K74"/>
      <c r="L74"/>
      <c r="M74"/>
      <c r="N74"/>
      <c r="O74"/>
      <c r="P74"/>
      <c r="Q74"/>
      <c r="R74"/>
      <c r="S74"/>
      <c r="T74"/>
    </row>
    <row r="75" spans="1:20" s="4" customFormat="1" ht="32" customHeight="1" outlineLevel="2" thickBot="1" x14ac:dyDescent="0.25">
      <c r="A75" s="41"/>
      <c r="B75" s="149" t="s">
        <v>154</v>
      </c>
      <c r="C75" s="150"/>
      <c r="D75" s="36" t="s">
        <v>155</v>
      </c>
      <c r="E75" s="91"/>
      <c r="F75" s="88"/>
      <c r="G75" s="25">
        <v>1</v>
      </c>
      <c r="H75" s="25">
        <v>1</v>
      </c>
      <c r="I75" s="25" t="str">
        <f>IF(E75&lt;&gt;"",VLOOKUP(E75,bareme_ouinon[#All],2,FALSE)*G75,"")</f>
        <v/>
      </c>
      <c r="J75" s="129"/>
      <c r="K75"/>
      <c r="L75"/>
      <c r="M75"/>
      <c r="N75"/>
      <c r="O75"/>
      <c r="P75"/>
      <c r="Q75"/>
      <c r="R75"/>
      <c r="S75"/>
      <c r="T75"/>
    </row>
    <row r="76" spans="1:20" s="4" customFormat="1" ht="23" customHeight="1" x14ac:dyDescent="0.2">
      <c r="A76" s="152" t="s">
        <v>156</v>
      </c>
      <c r="B76" s="153"/>
      <c r="C76" s="153"/>
      <c r="D76" s="153"/>
      <c r="E76" s="92"/>
      <c r="F76" s="92"/>
      <c r="G76" s="28">
        <f>SUM(G77,G81,G85,G89)</f>
        <v>11</v>
      </c>
      <c r="H76" s="28">
        <f>SUM(H77:H92)</f>
        <v>12</v>
      </c>
      <c r="I76" s="29">
        <f>SUBTOTAL(9,I77:I92)/G76</f>
        <v>0</v>
      </c>
      <c r="J76" s="132" t="s">
        <v>157</v>
      </c>
      <c r="K76"/>
      <c r="L76"/>
      <c r="M76"/>
      <c r="N76"/>
      <c r="O76"/>
      <c r="P76"/>
      <c r="Q76"/>
      <c r="R76"/>
      <c r="S76"/>
      <c r="T76"/>
    </row>
    <row r="77" spans="1:20" s="4" customFormat="1" ht="60" customHeight="1" outlineLevel="1" x14ac:dyDescent="0.2">
      <c r="A77" s="50" t="s">
        <v>158</v>
      </c>
      <c r="B77" s="148" t="s">
        <v>159</v>
      </c>
      <c r="C77" s="151"/>
      <c r="D77" s="60" t="s">
        <v>160</v>
      </c>
      <c r="E77" s="84"/>
      <c r="F77" s="84"/>
      <c r="G77" s="30">
        <f>SUBTOTAL(9,G78:G80)</f>
        <v>3</v>
      </c>
      <c r="H77" s="30"/>
      <c r="I77" s="30">
        <f>SUBTOTAL(9,I78:I92)</f>
        <v>0</v>
      </c>
      <c r="J77" s="133"/>
      <c r="K77"/>
      <c r="L77"/>
      <c r="M77"/>
      <c r="N77"/>
      <c r="O77"/>
      <c r="P77"/>
      <c r="Q77"/>
      <c r="R77"/>
      <c r="S77"/>
      <c r="T77"/>
    </row>
    <row r="78" spans="1:20" s="4" customFormat="1" ht="39" outlineLevel="2" x14ac:dyDescent="0.2">
      <c r="A78" s="41"/>
      <c r="B78" s="145" t="s">
        <v>161</v>
      </c>
      <c r="C78" s="145"/>
      <c r="D78" s="56" t="s">
        <v>162</v>
      </c>
      <c r="E78" s="85"/>
      <c r="F78" s="86"/>
      <c r="G78" s="25">
        <v>1</v>
      </c>
      <c r="H78" s="25">
        <v>1</v>
      </c>
      <c r="I78" s="25" t="str">
        <f>IF(E78&lt;&gt;"",VLOOKUP(E78,bareme_ouinon[#All],2,FALSE)*G78,"")</f>
        <v/>
      </c>
      <c r="J78" s="129"/>
      <c r="K78"/>
      <c r="L78"/>
      <c r="M78"/>
      <c r="N78"/>
      <c r="O78"/>
      <c r="P78"/>
      <c r="Q78"/>
      <c r="R78"/>
      <c r="S78"/>
      <c r="T78"/>
    </row>
    <row r="79" spans="1:20" s="4" customFormat="1" ht="27" customHeight="1" outlineLevel="2" x14ac:dyDescent="0.2">
      <c r="A79" s="41"/>
      <c r="B79" s="146" t="s">
        <v>163</v>
      </c>
      <c r="C79" s="146"/>
      <c r="D79" s="57" t="s">
        <v>164</v>
      </c>
      <c r="E79" s="94"/>
      <c r="F79" s="95"/>
      <c r="G79" s="25">
        <v>1</v>
      </c>
      <c r="H79" s="25">
        <v>1</v>
      </c>
      <c r="I79" s="25" t="str">
        <f>IF(E79&lt;&gt;"",VLOOKUP(E79,bareme_ouinon[#All],2,FALSE)*G79,"")</f>
        <v/>
      </c>
      <c r="J79" s="131"/>
      <c r="K79"/>
      <c r="L79"/>
      <c r="M79"/>
      <c r="N79"/>
      <c r="O79"/>
      <c r="P79"/>
      <c r="Q79"/>
      <c r="R79"/>
      <c r="S79"/>
      <c r="T79"/>
    </row>
    <row r="80" spans="1:20" s="4" customFormat="1" ht="27" customHeight="1" outlineLevel="2" x14ac:dyDescent="0.2">
      <c r="A80" s="41"/>
      <c r="B80" s="145" t="s">
        <v>165</v>
      </c>
      <c r="C80" s="145"/>
      <c r="D80" s="81" t="s">
        <v>166</v>
      </c>
      <c r="E80" s="85"/>
      <c r="F80" s="86"/>
      <c r="G80" s="25">
        <v>1</v>
      </c>
      <c r="H80" s="25">
        <v>1</v>
      </c>
      <c r="I80" s="25" t="str">
        <f>IF(E80&lt;&gt;"",VLOOKUP(E80,bareme_ouinon[#All],2,FALSE)*G80,"")</f>
        <v/>
      </c>
      <c r="J80" s="131"/>
      <c r="K80"/>
      <c r="L80"/>
      <c r="M80"/>
      <c r="N80"/>
      <c r="O80"/>
      <c r="P80"/>
      <c r="Q80"/>
      <c r="R80"/>
      <c r="S80"/>
      <c r="T80"/>
    </row>
    <row r="81" spans="1:20" s="4" customFormat="1" ht="78" outlineLevel="1" x14ac:dyDescent="0.2">
      <c r="A81" s="50" t="s">
        <v>167</v>
      </c>
      <c r="B81" s="148" t="s">
        <v>168</v>
      </c>
      <c r="C81" s="148"/>
      <c r="D81" s="60" t="s">
        <v>169</v>
      </c>
      <c r="E81" s="84"/>
      <c r="F81" s="84"/>
      <c r="G81" s="30">
        <f>SUBTOTAL(9,G82:G83)</f>
        <v>2</v>
      </c>
      <c r="H81" s="30"/>
      <c r="I81" s="30">
        <f>SUBTOTAL(9,I82:I84)</f>
        <v>0</v>
      </c>
      <c r="J81" s="133"/>
      <c r="K81"/>
      <c r="L81"/>
      <c r="M81"/>
      <c r="N81"/>
      <c r="O81"/>
      <c r="P81"/>
      <c r="Q81"/>
      <c r="R81"/>
      <c r="S81"/>
      <c r="T81"/>
    </row>
    <row r="82" spans="1:20" s="4" customFormat="1" ht="27" customHeight="1" outlineLevel="2" x14ac:dyDescent="0.2">
      <c r="A82" s="41"/>
      <c r="B82" s="146" t="s">
        <v>170</v>
      </c>
      <c r="C82" s="146"/>
      <c r="D82" s="61"/>
      <c r="E82" s="85"/>
      <c r="F82" s="86"/>
      <c r="G82" s="25">
        <v>1</v>
      </c>
      <c r="H82" s="25">
        <v>1</v>
      </c>
      <c r="I82" s="25" t="str">
        <f>IF(E82&lt;&gt;"",VLOOKUP(E82,bareme_ouinon[#All],2,FALSE)*G82,"")</f>
        <v/>
      </c>
      <c r="J82" s="129"/>
      <c r="K82"/>
      <c r="L82"/>
      <c r="M82"/>
      <c r="N82"/>
      <c r="O82"/>
      <c r="P82"/>
      <c r="Q82"/>
      <c r="R82"/>
      <c r="S82"/>
      <c r="T82"/>
    </row>
    <row r="83" spans="1:20" s="4" customFormat="1" ht="39" outlineLevel="2" x14ac:dyDescent="0.2">
      <c r="A83" s="41"/>
      <c r="B83" s="146" t="s">
        <v>171</v>
      </c>
      <c r="C83" s="146"/>
      <c r="D83" s="81" t="s">
        <v>172</v>
      </c>
      <c r="E83" s="94"/>
      <c r="F83" s="95"/>
      <c r="G83" s="25">
        <v>1</v>
      </c>
      <c r="H83" s="25">
        <v>1</v>
      </c>
      <c r="I83" s="25" t="str">
        <f>IF(E83&lt;&gt;"",VLOOKUP(E83,bareme_ouinon[#All],2,FALSE)*G83,"")</f>
        <v/>
      </c>
      <c r="J83" s="134" t="s">
        <v>173</v>
      </c>
      <c r="K83"/>
      <c r="L83"/>
      <c r="M83"/>
      <c r="N83"/>
      <c r="O83"/>
      <c r="P83"/>
      <c r="Q83"/>
      <c r="R83"/>
      <c r="S83"/>
      <c r="T83"/>
    </row>
    <row r="84" spans="1:20" s="4" customFormat="1" outlineLevel="2" x14ac:dyDescent="0.2">
      <c r="A84" s="41"/>
      <c r="B84" s="158" t="s">
        <v>174</v>
      </c>
      <c r="C84" s="159"/>
      <c r="D84" s="82" t="s">
        <v>175</v>
      </c>
      <c r="E84" s="94"/>
      <c r="F84" s="95"/>
      <c r="G84" s="27">
        <v>1</v>
      </c>
      <c r="H84" s="27">
        <v>1</v>
      </c>
      <c r="I84" s="25" t="str">
        <f>IF(E84&lt;&gt;"",VLOOKUP(E84,bareme_ouinon[#All],2,FALSE)*G84,"")</f>
        <v/>
      </c>
      <c r="J84" s="134"/>
      <c r="K84"/>
      <c r="L84"/>
      <c r="M84"/>
      <c r="N84"/>
      <c r="O84"/>
      <c r="P84"/>
      <c r="Q84"/>
      <c r="R84"/>
      <c r="S84"/>
      <c r="T84"/>
    </row>
    <row r="85" spans="1:20" s="4" customFormat="1" ht="52" outlineLevel="1" x14ac:dyDescent="0.2">
      <c r="A85" s="50" t="s">
        <v>176</v>
      </c>
      <c r="B85" s="148" t="s">
        <v>177</v>
      </c>
      <c r="C85" s="148"/>
      <c r="D85" s="33" t="s">
        <v>178</v>
      </c>
      <c r="E85" s="84"/>
      <c r="F85" s="84"/>
      <c r="G85" s="30">
        <f>SUBTOTAL(9,G86:G88)</f>
        <v>3</v>
      </c>
      <c r="H85" s="30"/>
      <c r="I85" s="30">
        <f>SUBTOTAL(9,I86:I88)</f>
        <v>0</v>
      </c>
      <c r="J85" s="133"/>
      <c r="K85"/>
      <c r="L85"/>
      <c r="M85"/>
      <c r="N85"/>
      <c r="O85"/>
      <c r="P85"/>
      <c r="Q85"/>
      <c r="R85"/>
      <c r="S85"/>
      <c r="T85"/>
    </row>
    <row r="86" spans="1:20" s="4" customFormat="1" outlineLevel="2" x14ac:dyDescent="0.2">
      <c r="A86" s="41"/>
      <c r="B86" s="145" t="s">
        <v>179</v>
      </c>
      <c r="C86" s="145"/>
      <c r="D86" s="61" t="s">
        <v>180</v>
      </c>
      <c r="E86" s="85"/>
      <c r="F86" s="86"/>
      <c r="G86" s="25">
        <v>1</v>
      </c>
      <c r="H86" s="25">
        <v>1</v>
      </c>
      <c r="I86" s="25" t="str">
        <f>IF(E86&lt;&gt;"",VLOOKUP(E86,bareme_ouinon[#All],2,FALSE)*G86,"")</f>
        <v/>
      </c>
      <c r="J86" s="129"/>
      <c r="K86"/>
      <c r="L86"/>
      <c r="M86"/>
      <c r="N86"/>
      <c r="O86"/>
      <c r="P86"/>
      <c r="Q86"/>
      <c r="R86"/>
      <c r="S86"/>
      <c r="T86"/>
    </row>
    <row r="87" spans="1:20" s="4" customFormat="1" ht="20" customHeight="1" outlineLevel="2" x14ac:dyDescent="0.2">
      <c r="A87" s="41"/>
      <c r="B87" s="145" t="s">
        <v>181</v>
      </c>
      <c r="C87" s="145"/>
      <c r="D87" s="61" t="s">
        <v>180</v>
      </c>
      <c r="E87" s="85"/>
      <c r="F87" s="86"/>
      <c r="G87" s="25">
        <v>1</v>
      </c>
      <c r="H87" s="25">
        <v>1</v>
      </c>
      <c r="I87" s="25" t="str">
        <f>IF(E87&lt;&gt;"",VLOOKUP(E87,bareme_ouinon[#All],2,FALSE)*G87,"")</f>
        <v/>
      </c>
      <c r="J87" s="129"/>
      <c r="K87"/>
      <c r="L87"/>
      <c r="M87"/>
      <c r="N87"/>
      <c r="O87"/>
      <c r="P87"/>
      <c r="Q87"/>
      <c r="R87"/>
      <c r="S87"/>
      <c r="T87"/>
    </row>
    <row r="88" spans="1:20" s="4" customFormat="1" ht="20" customHeight="1" outlineLevel="2" x14ac:dyDescent="0.2">
      <c r="A88" s="41"/>
      <c r="B88" s="145" t="s">
        <v>182</v>
      </c>
      <c r="C88" s="145"/>
      <c r="D88" s="61" t="s">
        <v>180</v>
      </c>
      <c r="E88" s="85"/>
      <c r="F88" s="86"/>
      <c r="G88" s="25">
        <v>1</v>
      </c>
      <c r="H88" s="25">
        <v>1</v>
      </c>
      <c r="I88" s="25" t="str">
        <f>IF(E88&lt;&gt;"",VLOOKUP(E88,bareme_ouinon[#All],2,FALSE)*G88,"")</f>
        <v/>
      </c>
      <c r="J88" s="129"/>
      <c r="K88"/>
      <c r="L88"/>
      <c r="M88"/>
      <c r="N88"/>
      <c r="O88"/>
      <c r="P88"/>
      <c r="Q88"/>
      <c r="R88"/>
      <c r="S88"/>
      <c r="T88"/>
    </row>
    <row r="89" spans="1:20" s="4" customFormat="1" ht="32" customHeight="1" outlineLevel="1" x14ac:dyDescent="0.2">
      <c r="A89" s="50" t="s">
        <v>183</v>
      </c>
      <c r="B89" s="148" t="s">
        <v>184</v>
      </c>
      <c r="C89" s="148"/>
      <c r="D89" s="33" t="s">
        <v>185</v>
      </c>
      <c r="E89" s="84"/>
      <c r="F89" s="84"/>
      <c r="G89" s="30">
        <f>SUBTOTAL(9,G90:G92)</f>
        <v>3</v>
      </c>
      <c r="H89" s="30"/>
      <c r="I89" s="30">
        <f>SUBTOTAL(9,I90:I92)</f>
        <v>0</v>
      </c>
      <c r="J89" s="133"/>
      <c r="K89"/>
      <c r="L89"/>
      <c r="M89"/>
      <c r="N89"/>
      <c r="O89"/>
      <c r="P89"/>
      <c r="Q89"/>
      <c r="R89"/>
      <c r="S89"/>
      <c r="T89"/>
    </row>
    <row r="90" spans="1:20" s="4" customFormat="1" ht="30" customHeight="1" outlineLevel="2" x14ac:dyDescent="0.2">
      <c r="A90" s="41"/>
      <c r="B90" s="145" t="s">
        <v>186</v>
      </c>
      <c r="C90" s="145"/>
      <c r="D90" s="56" t="s">
        <v>187</v>
      </c>
      <c r="E90" s="85"/>
      <c r="F90" s="86"/>
      <c r="G90" s="25">
        <v>1</v>
      </c>
      <c r="H90" s="25">
        <v>1</v>
      </c>
      <c r="I90" s="25" t="str">
        <f>IF(E90&lt;&gt;"",VLOOKUP(E90,bareme_ouinon[#All],2,FALSE)*G90,"")</f>
        <v/>
      </c>
      <c r="J90" s="129"/>
      <c r="K90"/>
      <c r="L90"/>
      <c r="M90"/>
      <c r="N90"/>
      <c r="O90"/>
      <c r="P90"/>
      <c r="Q90"/>
      <c r="R90"/>
      <c r="S90"/>
      <c r="T90"/>
    </row>
    <row r="91" spans="1:20" s="4" customFormat="1" ht="26" outlineLevel="2" x14ac:dyDescent="0.2">
      <c r="A91" s="41"/>
      <c r="B91" s="145" t="s">
        <v>188</v>
      </c>
      <c r="C91" s="145"/>
      <c r="D91" s="57" t="s">
        <v>189</v>
      </c>
      <c r="E91" s="85"/>
      <c r="F91" s="86"/>
      <c r="G91" s="25">
        <v>1</v>
      </c>
      <c r="H91" s="25">
        <v>1</v>
      </c>
      <c r="I91" s="25" t="str">
        <f>IF(E91&lt;&gt;"",VLOOKUP(E91,bareme_ouinon[#All],2,FALSE)*G91,"")</f>
        <v/>
      </c>
      <c r="J91" s="129"/>
      <c r="K91"/>
      <c r="L91"/>
      <c r="M91"/>
      <c r="N91"/>
      <c r="O91"/>
      <c r="P91"/>
      <c r="Q91"/>
      <c r="R91"/>
      <c r="S91"/>
      <c r="T91"/>
    </row>
    <row r="92" spans="1:20" ht="30" customHeight="1" outlineLevel="2" thickBot="1" x14ac:dyDescent="0.25">
      <c r="A92" s="41"/>
      <c r="B92" s="145" t="s">
        <v>190</v>
      </c>
      <c r="C92" s="145"/>
      <c r="D92" s="57" t="s">
        <v>191</v>
      </c>
      <c r="E92" s="91"/>
      <c r="F92" s="88"/>
      <c r="G92" s="25">
        <v>1</v>
      </c>
      <c r="H92" s="25">
        <v>1</v>
      </c>
      <c r="I92" s="25" t="str">
        <f>IF(E92&lt;&gt;"",VLOOKUP(E92,bareme_ouinon[#All],2,FALSE)*G92,"")</f>
        <v/>
      </c>
      <c r="J92" s="129"/>
    </row>
    <row r="93" spans="1:20" ht="23" customHeight="1" x14ac:dyDescent="0.2">
      <c r="A93" s="154" t="s">
        <v>192</v>
      </c>
      <c r="B93" s="155"/>
      <c r="C93" s="155"/>
      <c r="D93" s="155"/>
      <c r="E93" s="92"/>
      <c r="F93" s="92"/>
      <c r="G93" s="28">
        <f>SUM(G94,G101,G109,G119)</f>
        <v>19.75</v>
      </c>
      <c r="H93" s="28">
        <f>SUM(H94:H121)</f>
        <v>23</v>
      </c>
      <c r="I93" s="29">
        <f>SUBTOTAL(9,I94:I121)/G93</f>
        <v>0</v>
      </c>
      <c r="J93" s="132"/>
    </row>
    <row r="94" spans="1:20" ht="65" outlineLevel="1" x14ac:dyDescent="0.2">
      <c r="A94" s="50" t="s">
        <v>193</v>
      </c>
      <c r="B94" s="148" t="s">
        <v>194</v>
      </c>
      <c r="C94" s="148"/>
      <c r="D94" s="60" t="s">
        <v>195</v>
      </c>
      <c r="E94" s="84"/>
      <c r="F94" s="84"/>
      <c r="G94" s="30">
        <f>SUBTOTAL(9,G95:G100)</f>
        <v>4.75</v>
      </c>
      <c r="H94" s="30"/>
      <c r="I94" s="30">
        <f>SUBTOTAL(9,I95:I100)</f>
        <v>0</v>
      </c>
      <c r="J94" s="133"/>
    </row>
    <row r="95" spans="1:20" s="15" customFormat="1" ht="26" outlineLevel="2" x14ac:dyDescent="0.2">
      <c r="A95" s="41"/>
      <c r="B95" s="145" t="s">
        <v>196</v>
      </c>
      <c r="C95" s="145"/>
      <c r="D95" s="56" t="s">
        <v>197</v>
      </c>
      <c r="E95" s="96"/>
      <c r="F95" s="86"/>
      <c r="G95" s="25">
        <v>1</v>
      </c>
      <c r="H95" s="25">
        <v>1</v>
      </c>
      <c r="I95" s="25" t="str">
        <f>IF(E95&lt;&gt;"",VLOOKUP(E95,bareme_horizon[#All],2,FALSE)*G95,"")</f>
        <v/>
      </c>
      <c r="J95" s="130" t="s">
        <v>198</v>
      </c>
    </row>
    <row r="96" spans="1:20" s="15" customFormat="1" ht="42" outlineLevel="2" x14ac:dyDescent="0.2">
      <c r="A96" s="41"/>
      <c r="B96" s="147" t="s">
        <v>199</v>
      </c>
      <c r="C96" s="147"/>
      <c r="D96" s="137" t="s">
        <v>200</v>
      </c>
      <c r="E96" s="97"/>
      <c r="F96" s="86"/>
      <c r="G96" s="25">
        <v>0.75</v>
      </c>
      <c r="H96" s="25">
        <v>1</v>
      </c>
      <c r="I96" s="25" t="str">
        <f>IF(E96&lt;&gt;"",VLOOKUP(E96,bareme_vulnerabilite[#All],2,FALSE),"")</f>
        <v/>
      </c>
      <c r="J96" s="130" t="s">
        <v>201</v>
      </c>
    </row>
    <row r="97" spans="1:10" s="15" customFormat="1" ht="20" customHeight="1" outlineLevel="2" x14ac:dyDescent="0.2">
      <c r="A97" s="41"/>
      <c r="B97" s="147" t="s">
        <v>202</v>
      </c>
      <c r="C97" s="147"/>
      <c r="D97" s="137" t="s">
        <v>203</v>
      </c>
      <c r="E97" s="97"/>
      <c r="F97" s="86"/>
      <c r="G97" s="25">
        <v>0.75</v>
      </c>
      <c r="H97" s="25">
        <v>1</v>
      </c>
      <c r="I97" s="25" t="str">
        <f>IF(E97&lt;&gt;"",VLOOKUP(E97,bareme_vulnerabilite[#All],2,FALSE),"")</f>
        <v/>
      </c>
      <c r="J97" s="130" t="str">
        <f>$J$96</f>
        <v>Pour estimer l'exposition du bâtiment et la vulnérabilité des éléments du batiment face à un aléa, on peut se référer particulièrement à l'outil "grille d'analyse des risques" développé en phase 2 du projet CAP 2030 par le GT8 OU se référer éventuellement à celui développé par l'OID https://r4re.resilience-for-real-estate.com/</v>
      </c>
    </row>
    <row r="98" spans="1:10" s="15" customFormat="1" ht="20" customHeight="1" outlineLevel="2" x14ac:dyDescent="0.2">
      <c r="A98" s="41"/>
      <c r="B98" s="147" t="s">
        <v>204</v>
      </c>
      <c r="C98" s="147"/>
      <c r="D98" s="137" t="s">
        <v>205</v>
      </c>
      <c r="E98" s="97"/>
      <c r="F98" s="86"/>
      <c r="G98" s="25">
        <v>0.75</v>
      </c>
      <c r="H98" s="25">
        <v>1</v>
      </c>
      <c r="I98" s="25" t="str">
        <f>IF(E98&lt;&gt;"",VLOOKUP(E98,bareme_vulnerabilite[#All],2,FALSE),"")</f>
        <v/>
      </c>
      <c r="J98" s="130" t="str">
        <f>$J$96</f>
        <v>Pour estimer l'exposition du bâtiment et la vulnérabilité des éléments du batiment face à un aléa, on peut se référer particulièrement à l'outil "grille d'analyse des risques" développé en phase 2 du projet CAP 2030 par le GT8 OU se référer éventuellement à celui développé par l'OID https://r4re.resilience-for-real-estate.com/</v>
      </c>
    </row>
    <row r="99" spans="1:10" s="15" customFormat="1" ht="42" outlineLevel="2" x14ac:dyDescent="0.2">
      <c r="A99" s="41"/>
      <c r="B99" s="147" t="s">
        <v>206</v>
      </c>
      <c r="C99" s="147"/>
      <c r="D99" s="137" t="s">
        <v>207</v>
      </c>
      <c r="E99" s="97"/>
      <c r="F99" s="86"/>
      <c r="G99" s="25">
        <v>0.75</v>
      </c>
      <c r="H99" s="25">
        <v>1</v>
      </c>
      <c r="I99" s="25" t="str">
        <f>IF(E99&lt;&gt;"",VLOOKUP(E99,bareme_vulnerabilite[#All],2,FALSE),"")</f>
        <v/>
      </c>
      <c r="J99" s="130" t="str">
        <f>$J$96</f>
        <v>Pour estimer l'exposition du bâtiment et la vulnérabilité des éléments du batiment face à un aléa, on peut se référer particulièrement à l'outil "grille d'analyse des risques" développé en phase 2 du projet CAP 2030 par le GT8 OU se référer éventuellement à celui développé par l'OID https://r4re.resilience-for-real-estate.com/</v>
      </c>
    </row>
    <row r="100" spans="1:10" s="15" customFormat="1" ht="20" customHeight="1" outlineLevel="2" x14ac:dyDescent="0.2">
      <c r="A100" s="41"/>
      <c r="B100" s="147" t="s">
        <v>208</v>
      </c>
      <c r="C100" s="147"/>
      <c r="D100" s="137"/>
      <c r="E100" s="97"/>
      <c r="F100" s="86"/>
      <c r="G100" s="25">
        <v>0.75</v>
      </c>
      <c r="H100" s="25">
        <v>1</v>
      </c>
      <c r="I100" s="25" t="str">
        <f>IF(E100&lt;&gt;"",VLOOKUP(E100,bareme_vulnerabilite[#All],2,FALSE),"")</f>
        <v/>
      </c>
      <c r="J100" s="130" t="str">
        <f>$J$96</f>
        <v>Pour estimer l'exposition du bâtiment et la vulnérabilité des éléments du batiment face à un aléa, on peut se référer particulièrement à l'outil "grille d'analyse des risques" développé en phase 2 du projet CAP 2030 par le GT8 OU se référer éventuellement à celui développé par l'OID https://r4re.resilience-for-real-estate.com/</v>
      </c>
    </row>
    <row r="101" spans="1:10" ht="78" outlineLevel="1" x14ac:dyDescent="0.2">
      <c r="A101" s="50" t="s">
        <v>209</v>
      </c>
      <c r="B101" s="148" t="s">
        <v>210</v>
      </c>
      <c r="C101" s="148"/>
      <c r="D101" s="33" t="s">
        <v>211</v>
      </c>
      <c r="E101" s="84"/>
      <c r="F101" s="84"/>
      <c r="G101" s="30">
        <f>SUBTOTAL(9,G102:G108)</f>
        <v>7</v>
      </c>
      <c r="H101" s="30"/>
      <c r="I101" s="30">
        <f>SUBTOTAL(9,I102:I108)</f>
        <v>0</v>
      </c>
      <c r="J101" s="133"/>
    </row>
    <row r="102" spans="1:10" ht="30" customHeight="1" outlineLevel="2" x14ac:dyDescent="0.2">
      <c r="A102" s="41"/>
      <c r="B102" s="146" t="s">
        <v>212</v>
      </c>
      <c r="C102" s="146"/>
      <c r="D102" s="61" t="s">
        <v>213</v>
      </c>
      <c r="E102" s="85"/>
      <c r="F102" s="86"/>
      <c r="G102" s="25">
        <v>1</v>
      </c>
      <c r="H102" s="25">
        <v>1</v>
      </c>
      <c r="I102" s="25" t="str">
        <f>IF(E102&lt;&gt;"",VLOOKUP(E102,bareme_ouinon[#All],2,FALSE)*G102,"")</f>
        <v/>
      </c>
      <c r="J102" s="129"/>
    </row>
    <row r="103" spans="1:10" ht="30" customHeight="1" outlineLevel="2" x14ac:dyDescent="0.2">
      <c r="A103" s="41"/>
      <c r="B103" s="146" t="s">
        <v>214</v>
      </c>
      <c r="C103" s="146"/>
      <c r="D103" s="57" t="s">
        <v>215</v>
      </c>
      <c r="E103" s="85"/>
      <c r="F103" s="86"/>
      <c r="G103" s="25">
        <v>1</v>
      </c>
      <c r="H103" s="25">
        <v>1</v>
      </c>
      <c r="I103" s="25" t="str">
        <f>IF(E103&lt;&gt;"",VLOOKUP(E103,bareme_ouinon[#All],2,FALSE)*G103,"")</f>
        <v/>
      </c>
      <c r="J103" s="129"/>
    </row>
    <row r="104" spans="1:10" ht="30" customHeight="1" outlineLevel="2" x14ac:dyDescent="0.2">
      <c r="A104" s="41"/>
      <c r="B104" s="146" t="s">
        <v>216</v>
      </c>
      <c r="C104" s="146"/>
      <c r="D104" s="57" t="s">
        <v>217</v>
      </c>
      <c r="E104" s="85"/>
      <c r="F104" s="86"/>
      <c r="G104" s="25">
        <v>1</v>
      </c>
      <c r="H104" s="25">
        <v>1</v>
      </c>
      <c r="I104" s="25" t="str">
        <f>IF(E104&lt;&gt;"",VLOOKUP(E104,bareme_ouinon[#All],2,FALSE)*G104,"")</f>
        <v/>
      </c>
      <c r="J104" s="129"/>
    </row>
    <row r="105" spans="1:10" ht="30" customHeight="1" outlineLevel="2" x14ac:dyDescent="0.2">
      <c r="A105" s="41"/>
      <c r="B105" s="146" t="s">
        <v>218</v>
      </c>
      <c r="C105" s="146"/>
      <c r="D105" s="57" t="s">
        <v>219</v>
      </c>
      <c r="E105" s="85"/>
      <c r="F105" s="86"/>
      <c r="G105" s="25">
        <v>1</v>
      </c>
      <c r="H105" s="25">
        <v>1</v>
      </c>
      <c r="I105" s="25" t="str">
        <f>IF(E105&lt;&gt;"",VLOOKUP(E105,bareme_ouinon[#All],2,FALSE)*G105,"")</f>
        <v/>
      </c>
      <c r="J105" s="129"/>
    </row>
    <row r="106" spans="1:10" ht="39" outlineLevel="2" x14ac:dyDescent="0.2">
      <c r="A106" s="41"/>
      <c r="B106" s="146" t="s">
        <v>220</v>
      </c>
      <c r="C106" s="146"/>
      <c r="D106" s="57" t="s">
        <v>221</v>
      </c>
      <c r="E106" s="85"/>
      <c r="F106" s="86"/>
      <c r="G106" s="25">
        <v>1</v>
      </c>
      <c r="H106" s="25">
        <v>1</v>
      </c>
      <c r="I106" s="25" t="str">
        <f>IF(E106&lt;&gt;"",VLOOKUP(E106,bareme_ouinon[#All],2,FALSE)*G106,"")</f>
        <v/>
      </c>
      <c r="J106" s="129"/>
    </row>
    <row r="107" spans="1:10" ht="30" customHeight="1" outlineLevel="2" x14ac:dyDescent="0.2">
      <c r="A107" s="41"/>
      <c r="B107" s="146" t="s">
        <v>222</v>
      </c>
      <c r="C107" s="146"/>
      <c r="D107" s="57" t="s">
        <v>223</v>
      </c>
      <c r="E107" s="85"/>
      <c r="F107" s="86"/>
      <c r="G107" s="25">
        <v>1</v>
      </c>
      <c r="H107" s="25">
        <v>1</v>
      </c>
      <c r="I107" s="25" t="str">
        <f>IF(E107&lt;&gt;"",VLOOKUP(E107,bareme_ouinon[#All],2,FALSE)*G107,"")</f>
        <v/>
      </c>
      <c r="J107" s="129"/>
    </row>
    <row r="108" spans="1:10" ht="30" customHeight="1" outlineLevel="2" x14ac:dyDescent="0.2">
      <c r="A108" s="41"/>
      <c r="B108" s="146" t="s">
        <v>224</v>
      </c>
      <c r="C108" s="146"/>
      <c r="D108" s="34" t="s">
        <v>225</v>
      </c>
      <c r="E108" s="85"/>
      <c r="F108" s="86"/>
      <c r="G108" s="25">
        <v>1</v>
      </c>
      <c r="H108" s="25">
        <v>1</v>
      </c>
      <c r="I108" s="25" t="str">
        <f>IF(E108&lt;&gt;"",VLOOKUP(E108,bareme_ouinon[#All],2,FALSE)*G108,"")</f>
        <v/>
      </c>
      <c r="J108" s="129"/>
    </row>
    <row r="109" spans="1:10" ht="114" customHeight="1" outlineLevel="1" x14ac:dyDescent="0.2">
      <c r="A109" s="50" t="s">
        <v>226</v>
      </c>
      <c r="B109" s="148" t="s">
        <v>227</v>
      </c>
      <c r="C109" s="148"/>
      <c r="D109" s="33" t="s">
        <v>228</v>
      </c>
      <c r="E109" s="84"/>
      <c r="F109" s="84"/>
      <c r="G109" s="30">
        <f>SUBTOTAL(9,G111:G118)</f>
        <v>6</v>
      </c>
      <c r="H109" s="30"/>
      <c r="I109" s="30">
        <f>SUBTOTAL(9,I110:I118)</f>
        <v>0</v>
      </c>
      <c r="J109" s="133"/>
    </row>
    <row r="110" spans="1:10" ht="20" customHeight="1" outlineLevel="2" x14ac:dyDescent="0.2">
      <c r="A110" s="41"/>
      <c r="B110" s="145" t="s">
        <v>229</v>
      </c>
      <c r="C110" s="156"/>
      <c r="D110" s="61"/>
      <c r="E110" s="98"/>
      <c r="F110" s="86"/>
      <c r="G110" s="25"/>
      <c r="H110" s="25"/>
      <c r="I110" s="25">
        <f>SUBTOTAL(9,I111:I117)</f>
        <v>0</v>
      </c>
      <c r="J110" s="129"/>
    </row>
    <row r="111" spans="1:10" ht="20" customHeight="1" outlineLevel="3" x14ac:dyDescent="0.2">
      <c r="A111" s="41"/>
      <c r="B111" s="53"/>
      <c r="C111" s="53" t="s">
        <v>230</v>
      </c>
      <c r="D111" s="61" t="s">
        <v>231</v>
      </c>
      <c r="E111" s="99"/>
      <c r="F111" s="86"/>
      <c r="G111" s="25">
        <v>1</v>
      </c>
      <c r="H111" s="25">
        <v>1</v>
      </c>
      <c r="I111" s="25" t="str">
        <f>IF(E111&lt;&gt;"",VLOOKUP(E111,bareme_0a5[#All],2,FALSE)*G111,"")</f>
        <v/>
      </c>
      <c r="J111" s="129"/>
    </row>
    <row r="112" spans="1:10" ht="20" customHeight="1" outlineLevel="3" x14ac:dyDescent="0.2">
      <c r="A112" s="41"/>
      <c r="B112" s="53"/>
      <c r="C112" s="53" t="s">
        <v>232</v>
      </c>
      <c r="D112" s="61" t="s">
        <v>231</v>
      </c>
      <c r="E112" s="99"/>
      <c r="F112" s="86"/>
      <c r="G112" s="25">
        <v>1</v>
      </c>
      <c r="H112" s="25">
        <v>1</v>
      </c>
      <c r="I112" s="25" t="str">
        <f>IF(E112&lt;&gt;"",VLOOKUP(E112,bareme_0a5[#All],2,FALSE)*G112,"")</f>
        <v/>
      </c>
      <c r="J112" s="129"/>
    </row>
    <row r="113" spans="1:10" ht="20" customHeight="1" outlineLevel="3" x14ac:dyDescent="0.2">
      <c r="A113" s="41"/>
      <c r="B113" s="53"/>
      <c r="C113" s="53" t="s">
        <v>233</v>
      </c>
      <c r="D113" s="61" t="s">
        <v>231</v>
      </c>
      <c r="E113" s="99"/>
      <c r="F113" s="86"/>
      <c r="G113" s="25">
        <v>0.5</v>
      </c>
      <c r="H113" s="25">
        <v>1</v>
      </c>
      <c r="I113" s="25" t="str">
        <f>IF(E113&lt;&gt;"",VLOOKUP(E113,bareme_0a5[#All],2,FALSE)*G113,"")</f>
        <v/>
      </c>
      <c r="J113" s="129"/>
    </row>
    <row r="114" spans="1:10" ht="26" outlineLevel="3" x14ac:dyDescent="0.2">
      <c r="A114" s="41"/>
      <c r="B114" s="53"/>
      <c r="C114" s="53" t="s">
        <v>234</v>
      </c>
      <c r="D114" s="56" t="s">
        <v>235</v>
      </c>
      <c r="E114" s="99"/>
      <c r="F114" s="86"/>
      <c r="G114" s="25">
        <v>0.5</v>
      </c>
      <c r="H114" s="25">
        <v>1</v>
      </c>
      <c r="I114" s="25" t="str">
        <f>IF(E114&lt;&gt;"",VLOOKUP(E114,bareme_0a5[#All],2,FALSE)*G114,"")</f>
        <v/>
      </c>
      <c r="J114" s="129"/>
    </row>
    <row r="115" spans="1:10" ht="20" customHeight="1" outlineLevel="3" x14ac:dyDescent="0.2">
      <c r="A115" s="41"/>
      <c r="B115" s="53"/>
      <c r="C115" s="53" t="s">
        <v>236</v>
      </c>
      <c r="D115" s="61" t="s">
        <v>231</v>
      </c>
      <c r="E115" s="99"/>
      <c r="F115" s="86"/>
      <c r="G115" s="25">
        <v>1</v>
      </c>
      <c r="H115" s="25">
        <v>1</v>
      </c>
      <c r="I115" s="25" t="str">
        <f>IF(E115&lt;&gt;"",VLOOKUP(E115,bareme_0a5[#All],2,FALSE)*G115,"")</f>
        <v/>
      </c>
      <c r="J115" s="129"/>
    </row>
    <row r="116" spans="1:10" ht="26" outlineLevel="3" x14ac:dyDescent="0.2">
      <c r="A116" s="41"/>
      <c r="B116" s="53"/>
      <c r="C116" s="53" t="s">
        <v>237</v>
      </c>
      <c r="D116" s="56" t="s">
        <v>238</v>
      </c>
      <c r="E116" s="99"/>
      <c r="F116" s="86"/>
      <c r="G116" s="25">
        <v>0.5</v>
      </c>
      <c r="H116" s="25">
        <v>1</v>
      </c>
      <c r="I116" s="25" t="str">
        <f>IF(E116&lt;&gt;"",VLOOKUP(E116,bareme_0a5[#All],2,FALSE)*G116,"")</f>
        <v/>
      </c>
      <c r="J116" s="129"/>
    </row>
    <row r="117" spans="1:10" ht="20" customHeight="1" outlineLevel="3" x14ac:dyDescent="0.2">
      <c r="A117" s="41"/>
      <c r="B117" s="53"/>
      <c r="C117" s="53" t="s">
        <v>239</v>
      </c>
      <c r="D117" s="61" t="s">
        <v>231</v>
      </c>
      <c r="E117" s="99"/>
      <c r="F117" s="86"/>
      <c r="G117" s="25">
        <v>0.5</v>
      </c>
      <c r="H117" s="25">
        <v>1</v>
      </c>
      <c r="I117" s="25" t="str">
        <f>IF(E117&lt;&gt;"",VLOOKUP(E117,bareme_0a5[#All],2,FALSE)*G117,"")</f>
        <v/>
      </c>
      <c r="J117" s="129"/>
    </row>
    <row r="118" spans="1:10" ht="26" outlineLevel="3" x14ac:dyDescent="0.2">
      <c r="A118" s="41"/>
      <c r="B118" s="143" t="s">
        <v>240</v>
      </c>
      <c r="C118" s="144"/>
      <c r="D118" s="63" t="s">
        <v>241</v>
      </c>
      <c r="E118" s="100"/>
      <c r="F118" s="95"/>
      <c r="G118" s="27">
        <v>1</v>
      </c>
      <c r="H118" s="27">
        <v>1</v>
      </c>
      <c r="I118" s="25" t="str">
        <f>IF(E118&lt;&gt;"",VLOOKUP(E118,bareme_0a5[#All],2,FALSE)*G118,"")</f>
        <v/>
      </c>
      <c r="J118" s="131"/>
    </row>
    <row r="119" spans="1:10" ht="22" customHeight="1" outlineLevel="1" x14ac:dyDescent="0.2">
      <c r="A119" s="50" t="s">
        <v>242</v>
      </c>
      <c r="B119" s="157" t="s">
        <v>243</v>
      </c>
      <c r="C119" s="157"/>
      <c r="D119" s="60" t="s">
        <v>244</v>
      </c>
      <c r="E119" s="84"/>
      <c r="F119" s="84"/>
      <c r="G119" s="30">
        <f>SUBTOTAL(9,G120:G121)</f>
        <v>2</v>
      </c>
      <c r="H119" s="30"/>
      <c r="I119" s="30">
        <f>SUBTOTAL(9,I120:I121)</f>
        <v>0</v>
      </c>
      <c r="J119" s="133"/>
    </row>
    <row r="120" spans="1:10" ht="30" customHeight="1" outlineLevel="2" x14ac:dyDescent="0.2">
      <c r="A120" s="41"/>
      <c r="B120" s="146" t="s">
        <v>245</v>
      </c>
      <c r="C120" s="146"/>
      <c r="D120" s="61" t="s">
        <v>246</v>
      </c>
      <c r="E120" s="85"/>
      <c r="F120" s="86"/>
      <c r="G120" s="25">
        <v>1</v>
      </c>
      <c r="H120" s="25">
        <v>1</v>
      </c>
      <c r="I120" s="25" t="str">
        <f>IF(E120&lt;&gt;"",VLOOKUP(E120,bareme_ouinon[#All],2,FALSE)*G120,"")</f>
        <v/>
      </c>
      <c r="J120" s="129"/>
    </row>
    <row r="121" spans="1:10" ht="30" customHeight="1" outlineLevel="2" thickBot="1" x14ac:dyDescent="0.25">
      <c r="A121" s="41"/>
      <c r="B121" s="145" t="s">
        <v>247</v>
      </c>
      <c r="C121" s="145"/>
      <c r="D121" s="59" t="s">
        <v>248</v>
      </c>
      <c r="E121" s="91"/>
      <c r="F121" s="88"/>
      <c r="G121" s="25">
        <v>1</v>
      </c>
      <c r="H121" s="25">
        <v>1</v>
      </c>
      <c r="I121" s="25" t="str">
        <f>IF(E121&lt;&gt;"",VLOOKUP(E121,bareme_ouinon[#All],2,FALSE)*G121,"")</f>
        <v/>
      </c>
      <c r="J121" s="129"/>
    </row>
    <row r="122" spans="1:10" ht="23" customHeight="1" x14ac:dyDescent="0.2">
      <c r="A122" s="152" t="s">
        <v>249</v>
      </c>
      <c r="B122" s="153"/>
      <c r="C122" s="153"/>
      <c r="D122" s="153"/>
      <c r="E122" s="92"/>
      <c r="F122" s="92"/>
      <c r="G122" s="31">
        <f>SUM(G123,G125,G127,G130,G137,G143)</f>
        <v>12</v>
      </c>
      <c r="H122" s="28">
        <f>SUM(H123:H145)</f>
        <v>13</v>
      </c>
      <c r="I122" s="29">
        <f>SUBTOTAL(9,I123:I145)/G122</f>
        <v>0</v>
      </c>
      <c r="J122" s="135"/>
    </row>
    <row r="123" spans="1:10" ht="52" outlineLevel="1" x14ac:dyDescent="0.2">
      <c r="A123" s="50" t="s">
        <v>250</v>
      </c>
      <c r="B123" s="148" t="s">
        <v>251</v>
      </c>
      <c r="C123" s="148"/>
      <c r="D123" s="60" t="s">
        <v>252</v>
      </c>
      <c r="E123" s="84"/>
      <c r="F123" s="84"/>
      <c r="G123" s="30">
        <f>SUBTOTAL(9,G124)</f>
        <v>1</v>
      </c>
      <c r="H123" s="30"/>
      <c r="I123" s="30">
        <f>SUBTOTAL(9,I124)</f>
        <v>0</v>
      </c>
      <c r="J123" s="133"/>
    </row>
    <row r="124" spans="1:10" ht="52" outlineLevel="2" x14ac:dyDescent="0.2">
      <c r="A124" s="41"/>
      <c r="B124" s="145" t="s">
        <v>253</v>
      </c>
      <c r="C124" s="145"/>
      <c r="D124" s="56" t="s">
        <v>254</v>
      </c>
      <c r="E124" s="85"/>
      <c r="F124" s="86"/>
      <c r="G124" s="25">
        <v>1</v>
      </c>
      <c r="H124" s="25">
        <v>1</v>
      </c>
      <c r="I124" s="25" t="str">
        <f>IF(E124&lt;&gt;"",VLOOKUP(E124,bareme_ouinon[#All],2,FALSE)*G124,"")</f>
        <v/>
      </c>
      <c r="J124" s="129"/>
    </row>
    <row r="125" spans="1:10" ht="23" customHeight="1" outlineLevel="1" x14ac:dyDescent="0.2">
      <c r="A125" s="50" t="s">
        <v>255</v>
      </c>
      <c r="B125" s="148" t="s">
        <v>256</v>
      </c>
      <c r="C125" s="148"/>
      <c r="D125" s="33"/>
      <c r="E125" s="84"/>
      <c r="F125" s="84"/>
      <c r="G125" s="30">
        <f>SUBTOTAL(9,G126)</f>
        <v>1</v>
      </c>
      <c r="H125" s="30"/>
      <c r="I125" s="30">
        <f>SUBTOTAL(9,I126)</f>
        <v>0</v>
      </c>
      <c r="J125" s="133"/>
    </row>
    <row r="126" spans="1:10" ht="26" outlineLevel="2" x14ac:dyDescent="0.2">
      <c r="A126" s="41"/>
      <c r="B126" s="146" t="s">
        <v>257</v>
      </c>
      <c r="C126" s="146"/>
      <c r="D126" s="56" t="s">
        <v>258</v>
      </c>
      <c r="E126" s="85"/>
      <c r="F126" s="86"/>
      <c r="G126" s="25">
        <v>1</v>
      </c>
      <c r="H126" s="25">
        <v>1</v>
      </c>
      <c r="I126" s="25" t="str">
        <f>IF(E126&lt;&gt;"",VLOOKUP(E126,bareme_ouinon[#All],2,FALSE)*G126,"")</f>
        <v/>
      </c>
      <c r="J126" s="129"/>
    </row>
    <row r="127" spans="1:10" ht="69" customHeight="1" outlineLevel="1" x14ac:dyDescent="0.2">
      <c r="A127" s="50" t="s">
        <v>259</v>
      </c>
      <c r="B127" s="148" t="s">
        <v>260</v>
      </c>
      <c r="C127" s="148"/>
      <c r="D127" s="33" t="s">
        <v>261</v>
      </c>
      <c r="E127" s="84"/>
      <c r="F127" s="84"/>
      <c r="G127" s="30">
        <f>SUBTOTAL(9,G128:G129)</f>
        <v>2</v>
      </c>
      <c r="H127" s="30"/>
      <c r="I127" s="30">
        <f>SUBTOTAL(9,I128:I129)</f>
        <v>0</v>
      </c>
      <c r="J127" s="133"/>
    </row>
    <row r="128" spans="1:10" outlineLevel="2" x14ac:dyDescent="0.2">
      <c r="A128" s="41"/>
      <c r="B128" s="145" t="s">
        <v>262</v>
      </c>
      <c r="C128" s="145"/>
      <c r="D128" s="56" t="s">
        <v>263</v>
      </c>
      <c r="E128" s="85"/>
      <c r="F128" s="86"/>
      <c r="G128" s="25">
        <v>1</v>
      </c>
      <c r="H128" s="25">
        <v>1</v>
      </c>
      <c r="I128" s="25" t="str">
        <f>IF(E128&lt;&gt;"",VLOOKUP(E128,bareme_ouinon[#All],2,FALSE)*G128,"")</f>
        <v/>
      </c>
      <c r="J128" s="129"/>
    </row>
    <row r="129" spans="1:10" ht="20" customHeight="1" outlineLevel="2" x14ac:dyDescent="0.2">
      <c r="A129" s="41"/>
      <c r="B129" s="145" t="s">
        <v>264</v>
      </c>
      <c r="C129" s="145"/>
      <c r="D129" s="34" t="s">
        <v>265</v>
      </c>
      <c r="E129" s="85"/>
      <c r="F129" s="86"/>
      <c r="G129" s="25">
        <v>1</v>
      </c>
      <c r="H129" s="25">
        <v>1</v>
      </c>
      <c r="I129" s="25" t="str">
        <f>IF(E129&lt;&gt;"",VLOOKUP(E129,bareme_ouinon[#All],2,FALSE)*G129,"")</f>
        <v/>
      </c>
      <c r="J129" s="129"/>
    </row>
    <row r="130" spans="1:10" ht="39" outlineLevel="1" x14ac:dyDescent="0.2">
      <c r="A130" s="50" t="s">
        <v>266</v>
      </c>
      <c r="B130" s="148" t="s">
        <v>267</v>
      </c>
      <c r="C130" s="148"/>
      <c r="D130" s="33" t="s">
        <v>268</v>
      </c>
      <c r="E130" s="84"/>
      <c r="F130" s="84"/>
      <c r="G130" s="30">
        <f>SUBTOTAL(9,G131:G136)</f>
        <v>4</v>
      </c>
      <c r="H130" s="30"/>
      <c r="I130" s="30">
        <f>SUBTOTAL(9,I131:I136)</f>
        <v>0</v>
      </c>
      <c r="J130" s="133"/>
    </row>
    <row r="131" spans="1:10" ht="20" customHeight="1" outlineLevel="2" x14ac:dyDescent="0.2">
      <c r="A131" s="41"/>
      <c r="B131" s="145" t="s">
        <v>269</v>
      </c>
      <c r="C131" s="145"/>
      <c r="D131" s="61"/>
      <c r="E131" s="85"/>
      <c r="F131" s="86"/>
      <c r="G131" s="25">
        <v>1</v>
      </c>
      <c r="H131" s="25">
        <v>1</v>
      </c>
      <c r="I131" s="25" t="str">
        <f>IF(E131&lt;&gt;"",VLOOKUP(E131,bareme_ouinon[#All],2,FALSE)*G131,"")</f>
        <v/>
      </c>
      <c r="J131" s="129"/>
    </row>
    <row r="132" spans="1:10" ht="20" customHeight="1" outlineLevel="2" x14ac:dyDescent="0.2">
      <c r="A132" s="41"/>
      <c r="B132" s="145" t="s">
        <v>270</v>
      </c>
      <c r="C132" s="145"/>
      <c r="D132" s="61"/>
      <c r="E132" s="89"/>
      <c r="F132" s="86"/>
      <c r="G132" s="25">
        <f>SUBTOTAL(9,G133:G134)</f>
        <v>2</v>
      </c>
      <c r="H132" s="25"/>
      <c r="I132" s="25"/>
      <c r="J132" s="129"/>
    </row>
    <row r="133" spans="1:10" ht="20" customHeight="1" outlineLevel="3" x14ac:dyDescent="0.2">
      <c r="A133" s="41"/>
      <c r="B133" s="54"/>
      <c r="C133" s="54" t="s">
        <v>271</v>
      </c>
      <c r="D133" s="61" t="s">
        <v>272</v>
      </c>
      <c r="E133" s="101"/>
      <c r="F133" s="86"/>
      <c r="G133" s="25">
        <v>1</v>
      </c>
      <c r="H133" s="25">
        <v>1</v>
      </c>
      <c r="I133" s="25" t="str">
        <f>IF(E133&lt;&gt;"",VLOOKUP(E133,bareme_0a5[#All],2,FALSE)*G133,"")</f>
        <v/>
      </c>
      <c r="J133" s="129"/>
    </row>
    <row r="134" spans="1:10" ht="20" customHeight="1" outlineLevel="3" x14ac:dyDescent="0.2">
      <c r="A134" s="41"/>
      <c r="B134" s="54"/>
      <c r="C134" s="54" t="s">
        <v>273</v>
      </c>
      <c r="D134" s="61"/>
      <c r="E134" s="85"/>
      <c r="F134" s="86"/>
      <c r="G134" s="25">
        <v>1</v>
      </c>
      <c r="H134" s="25">
        <v>1</v>
      </c>
      <c r="I134" s="25" t="str">
        <f>IF(E134&lt;&gt;"",VLOOKUP(E134,bareme_ouinon[#All],2,FALSE)*G134,"")</f>
        <v/>
      </c>
      <c r="J134" s="129"/>
    </row>
    <row r="135" spans="1:10" ht="20" customHeight="1" outlineLevel="2" x14ac:dyDescent="0.2">
      <c r="A135" s="41"/>
      <c r="B135" s="145" t="s">
        <v>274</v>
      </c>
      <c r="C135" s="145"/>
      <c r="D135" s="34"/>
      <c r="E135" s="89"/>
      <c r="F135" s="86"/>
      <c r="G135" s="25"/>
      <c r="H135" s="25"/>
      <c r="I135" s="25"/>
      <c r="J135" s="129"/>
    </row>
    <row r="136" spans="1:10" ht="20" customHeight="1" outlineLevel="3" x14ac:dyDescent="0.2">
      <c r="A136" s="41"/>
      <c r="B136" s="54"/>
      <c r="C136" s="54" t="s">
        <v>275</v>
      </c>
      <c r="D136" s="61" t="s">
        <v>272</v>
      </c>
      <c r="E136" s="101"/>
      <c r="F136" s="86"/>
      <c r="G136" s="25">
        <v>1</v>
      </c>
      <c r="H136" s="25">
        <v>1</v>
      </c>
      <c r="I136" s="25" t="str">
        <f>IF(E136&lt;&gt;"",VLOOKUP(E136,bareme_0a5[#All],2,FALSE)*G136,"")</f>
        <v/>
      </c>
      <c r="J136" s="129"/>
    </row>
    <row r="137" spans="1:10" ht="65" outlineLevel="1" x14ac:dyDescent="0.2">
      <c r="A137" s="50" t="s">
        <v>276</v>
      </c>
      <c r="B137" s="148" t="s">
        <v>277</v>
      </c>
      <c r="C137" s="148"/>
      <c r="D137" s="33" t="s">
        <v>278</v>
      </c>
      <c r="E137" s="84"/>
      <c r="F137" s="84"/>
      <c r="G137" s="32">
        <f>SUM(G139,G140,G138)</f>
        <v>3</v>
      </c>
      <c r="H137" s="32"/>
      <c r="I137" s="32">
        <f>SUBTOTAL(9,I138:I142)</f>
        <v>0</v>
      </c>
      <c r="J137" s="136"/>
    </row>
    <row r="138" spans="1:10" ht="39" outlineLevel="2" x14ac:dyDescent="0.2">
      <c r="A138" s="41"/>
      <c r="B138" s="145" t="s">
        <v>279</v>
      </c>
      <c r="C138" s="145"/>
      <c r="D138" s="57" t="s">
        <v>280</v>
      </c>
      <c r="E138" s="85"/>
      <c r="F138" s="86"/>
      <c r="G138" s="25">
        <v>1</v>
      </c>
      <c r="H138" s="25">
        <v>1</v>
      </c>
      <c r="I138" s="25" t="str">
        <f>IF(E138&lt;&gt;"",VLOOKUP(E138,bareme_ouinon[#All],2,FALSE)*G138,"")</f>
        <v/>
      </c>
      <c r="J138" s="129"/>
    </row>
    <row r="139" spans="1:10" ht="20" customHeight="1" outlineLevel="2" x14ac:dyDescent="0.2">
      <c r="A139" s="41"/>
      <c r="B139" s="145" t="s">
        <v>281</v>
      </c>
      <c r="C139" s="145"/>
      <c r="D139" s="61" t="s">
        <v>282</v>
      </c>
      <c r="E139" s="101"/>
      <c r="F139" s="86"/>
      <c r="G139" s="25">
        <v>1</v>
      </c>
      <c r="H139" s="25">
        <v>1</v>
      </c>
      <c r="I139" s="25" t="str">
        <f>IF(E139&lt;&gt;"",VLOOKUP(E139,bareme_0a5[#All],2,FALSE)*G139,"")</f>
        <v/>
      </c>
      <c r="J139" s="129"/>
    </row>
    <row r="140" spans="1:10" ht="37" customHeight="1" outlineLevel="2" x14ac:dyDescent="0.2">
      <c r="A140" s="41"/>
      <c r="B140" s="145" t="s">
        <v>283</v>
      </c>
      <c r="C140" s="145"/>
      <c r="D140" s="58" t="s">
        <v>284</v>
      </c>
      <c r="E140" s="89"/>
      <c r="F140" s="88"/>
      <c r="G140" s="27">
        <v>1</v>
      </c>
      <c r="H140" s="27">
        <v>1</v>
      </c>
      <c r="I140" s="27">
        <f>SUBTOTAL(9,I141:I142)</f>
        <v>0</v>
      </c>
      <c r="J140" s="131"/>
    </row>
    <row r="141" spans="1:10" ht="20" customHeight="1" outlineLevel="3" x14ac:dyDescent="0.2">
      <c r="A141" s="41"/>
      <c r="B141" s="54"/>
      <c r="C141" s="54" t="s">
        <v>285</v>
      </c>
      <c r="D141" s="56" t="s">
        <v>286</v>
      </c>
      <c r="E141" s="85"/>
      <c r="F141" s="88"/>
      <c r="G141" s="27">
        <v>1</v>
      </c>
      <c r="H141" s="27"/>
      <c r="I141" s="25" t="str">
        <f>IF(E141&lt;&gt;"",IF(COUNTIF(E$141:E$142,"=oui") &lt;= 1,VLOOKUP(E141,bareme_ouinon[#All],2,FALSE)*G141,"Pas plus d'une réponse oui autorisée"),"")</f>
        <v/>
      </c>
      <c r="J141" s="129"/>
    </row>
    <row r="142" spans="1:10" ht="20" customHeight="1" outlineLevel="3" x14ac:dyDescent="0.2">
      <c r="A142" s="41"/>
      <c r="B142" s="54"/>
      <c r="C142" s="54" t="s">
        <v>287</v>
      </c>
      <c r="D142" s="56" t="s">
        <v>288</v>
      </c>
      <c r="E142" s="85"/>
      <c r="F142" s="88"/>
      <c r="G142" s="27">
        <v>0.5</v>
      </c>
      <c r="H142" s="27"/>
      <c r="I142" s="25" t="str">
        <f>IF(E142&lt;&gt;"",IF(COUNTIF(E$141:E$142,"=oui") &lt;= 1,VLOOKUP(E142,bareme_ouinon[#All],2,FALSE)*G142,"Pas plus d'une réponse oui autorisée"),"")</f>
        <v/>
      </c>
      <c r="J142" s="129"/>
    </row>
    <row r="143" spans="1:10" ht="98" customHeight="1" outlineLevel="1" x14ac:dyDescent="0.2">
      <c r="A143" s="50" t="s">
        <v>289</v>
      </c>
      <c r="B143" s="148" t="s">
        <v>290</v>
      </c>
      <c r="C143" s="148"/>
      <c r="D143" s="33" t="s">
        <v>291</v>
      </c>
      <c r="E143" s="84"/>
      <c r="F143" s="90"/>
      <c r="G143" s="30">
        <f>SUBTOTAL(9,G144)</f>
        <v>1</v>
      </c>
      <c r="H143" s="30"/>
      <c r="I143" s="30">
        <f>SUBTOTAL(9,I144:I145)</f>
        <v>0</v>
      </c>
      <c r="J143" s="133"/>
    </row>
    <row r="144" spans="1:10" ht="30" customHeight="1" outlineLevel="2" x14ac:dyDescent="0.2">
      <c r="A144" s="41"/>
      <c r="B144" s="146" t="s">
        <v>292</v>
      </c>
      <c r="C144" s="146"/>
      <c r="D144" s="56" t="s">
        <v>293</v>
      </c>
      <c r="E144" s="85"/>
      <c r="F144" s="86"/>
      <c r="G144" s="25">
        <v>1</v>
      </c>
      <c r="H144" s="25">
        <v>1</v>
      </c>
      <c r="I144" s="25" t="str">
        <f>IF(E144&lt;&gt;"",VLOOKUP(E144,bareme_ouinon[#All],2,FALSE)*G144,"")</f>
        <v/>
      </c>
      <c r="J144" s="129"/>
    </row>
    <row r="145" spans="1:10" ht="30" customHeight="1" outlineLevel="2" x14ac:dyDescent="0.2">
      <c r="A145" s="41"/>
      <c r="B145" s="146" t="s">
        <v>294</v>
      </c>
      <c r="C145" s="146"/>
      <c r="D145" s="61" t="s">
        <v>295</v>
      </c>
      <c r="E145" s="85"/>
      <c r="F145" s="86"/>
      <c r="G145" s="25">
        <v>1</v>
      </c>
      <c r="H145" s="25">
        <v>1</v>
      </c>
      <c r="I145" s="25" t="str">
        <f>IF(E145&lt;&gt;"",VLOOKUP(E145,bareme_ouinon[#All],2,FALSE)*G145,"")</f>
        <v/>
      </c>
      <c r="J145" s="129"/>
    </row>
    <row r="146" spans="1:10" x14ac:dyDescent="0.2">
      <c r="H146" s="62">
        <f>H7+H30+H76+H93+H122</f>
        <v>90</v>
      </c>
    </row>
  </sheetData>
  <sheetProtection algorithmName="SHA-512" hashValue="xBP6G/NXgRmAEqNA2EwhXG99zpJwXXrC+/vrGai4q9bBQRLzjRnRFfF6ZdJ9+zPlADts/6p4n6h7Uy7seVo3gQ==" saltValue="wUWmvp/fFHj9psS/p8FAQg==" spinCount="100000" sheet="1" objects="1" scenarios="1"/>
  <mergeCells count="120">
    <mergeCell ref="A2:C2"/>
    <mergeCell ref="G5:G6"/>
    <mergeCell ref="I5:I6"/>
    <mergeCell ref="J5:J6"/>
    <mergeCell ref="A5:C6"/>
    <mergeCell ref="D5:D6"/>
    <mergeCell ref="B47:C47"/>
    <mergeCell ref="B79:C79"/>
    <mergeCell ref="B48:C48"/>
    <mergeCell ref="H5:H6"/>
    <mergeCell ref="B49:C49"/>
    <mergeCell ref="A7:C7"/>
    <mergeCell ref="B38:C38"/>
    <mergeCell ref="B39:C39"/>
    <mergeCell ref="B28:C28"/>
    <mergeCell ref="B29:C29"/>
    <mergeCell ref="B31:C31"/>
    <mergeCell ref="B32:C32"/>
    <mergeCell ref="B33:C33"/>
    <mergeCell ref="B14:C14"/>
    <mergeCell ref="B67:C67"/>
    <mergeCell ref="B68:C68"/>
    <mergeCell ref="B70:C70"/>
    <mergeCell ref="B71:C71"/>
    <mergeCell ref="B9:C9"/>
    <mergeCell ref="A122:D122"/>
    <mergeCell ref="E5:F5"/>
    <mergeCell ref="B80:C80"/>
    <mergeCell ref="B16:C16"/>
    <mergeCell ref="B21:C21"/>
    <mergeCell ref="B26:C26"/>
    <mergeCell ref="B27:C27"/>
    <mergeCell ref="A30:D30"/>
    <mergeCell ref="B15:C15"/>
    <mergeCell ref="B61:C61"/>
    <mergeCell ref="B62:C62"/>
    <mergeCell ref="B64:C64"/>
    <mergeCell ref="B56:C56"/>
    <mergeCell ref="B46:C46"/>
    <mergeCell ref="B45:C45"/>
    <mergeCell ref="B41:C41"/>
    <mergeCell ref="B51:C51"/>
    <mergeCell ref="B40:C40"/>
    <mergeCell ref="B43:C43"/>
    <mergeCell ref="B44:C44"/>
    <mergeCell ref="B42:C42"/>
    <mergeCell ref="B37:C37"/>
    <mergeCell ref="B11:C11"/>
    <mergeCell ref="B145:C145"/>
    <mergeCell ref="B132:C132"/>
    <mergeCell ref="B135:C135"/>
    <mergeCell ref="B137:C137"/>
    <mergeCell ref="B138:C138"/>
    <mergeCell ref="B139:C139"/>
    <mergeCell ref="B140:C140"/>
    <mergeCell ref="B143:C143"/>
    <mergeCell ref="B144:C144"/>
    <mergeCell ref="B50:C50"/>
    <mergeCell ref="B118:C118"/>
    <mergeCell ref="B83:C83"/>
    <mergeCell ref="B84:C84"/>
    <mergeCell ref="B85:C85"/>
    <mergeCell ref="B73:C73"/>
    <mergeCell ref="B13:C13"/>
    <mergeCell ref="B60:C60"/>
    <mergeCell ref="B52:C52"/>
    <mergeCell ref="B53:C53"/>
    <mergeCell ref="B54:C54"/>
    <mergeCell ref="B55:C55"/>
    <mergeCell ref="B98:C98"/>
    <mergeCell ref="B36:C36"/>
    <mergeCell ref="B72:C72"/>
    <mergeCell ref="B109:C109"/>
    <mergeCell ref="B103:C103"/>
    <mergeCell ref="B104:C104"/>
    <mergeCell ref="B131:C131"/>
    <mergeCell ref="B110:C110"/>
    <mergeCell ref="B126:C126"/>
    <mergeCell ref="B127:C127"/>
    <mergeCell ref="B128:C128"/>
    <mergeCell ref="B129:C129"/>
    <mergeCell ref="B130:C130"/>
    <mergeCell ref="B86:C86"/>
    <mergeCell ref="B87:C87"/>
    <mergeCell ref="B88:C88"/>
    <mergeCell ref="B89:C89"/>
    <mergeCell ref="B91:C91"/>
    <mergeCell ref="B92:C92"/>
    <mergeCell ref="B107:C107"/>
    <mergeCell ref="B108:C108"/>
    <mergeCell ref="B123:C123"/>
    <mergeCell ref="B124:C124"/>
    <mergeCell ref="B125:C125"/>
    <mergeCell ref="B119:C119"/>
    <mergeCell ref="B120:C120"/>
    <mergeCell ref="B121:C121"/>
    <mergeCell ref="B8:C8"/>
    <mergeCell ref="B35:C35"/>
    <mergeCell ref="B34:C34"/>
    <mergeCell ref="B82:C82"/>
    <mergeCell ref="B69:C69"/>
    <mergeCell ref="B105:C105"/>
    <mergeCell ref="B106:C106"/>
    <mergeCell ref="B90:C90"/>
    <mergeCell ref="B99:C99"/>
    <mergeCell ref="B100:C100"/>
    <mergeCell ref="B101:C101"/>
    <mergeCell ref="B102:C102"/>
    <mergeCell ref="B94:C94"/>
    <mergeCell ref="B95:C95"/>
    <mergeCell ref="B96:C96"/>
    <mergeCell ref="B97:C97"/>
    <mergeCell ref="B81:C81"/>
    <mergeCell ref="B74:C74"/>
    <mergeCell ref="B75:C75"/>
    <mergeCell ref="B77:C77"/>
    <mergeCell ref="B78:C78"/>
    <mergeCell ref="A76:D76"/>
    <mergeCell ref="A93:D93"/>
    <mergeCell ref="B10:C10"/>
  </mergeCells>
  <dataValidations count="7">
    <dataValidation type="list" allowBlank="1" showInputMessage="1" showErrorMessage="1" sqref="E57:E59" xr:uid="{C6AD5AA7-F670-B24E-8194-34E4493102F5}">
      <formula1>reemploi</formula1>
    </dataValidation>
    <dataValidation type="list" allowBlank="1" showInputMessage="1" showErrorMessage="1" sqref="E96:E100" xr:uid="{E2CAE4E6-3403-314A-97B1-4A9E6854C580}">
      <formula1>vulnerabilite</formula1>
    </dataValidation>
    <dataValidation type="list" allowBlank="1" showInputMessage="1" showErrorMessage="1" sqref="E95" xr:uid="{33DA6CE8-86E0-004A-88F3-DF049842D5DB}">
      <formula1>horizon_date</formula1>
    </dataValidation>
    <dataValidation type="list" allowBlank="1" showInputMessage="1" showErrorMessage="1" sqref="E133 E139 F119 E12 E111:E118 E136" xr:uid="{AACFA326-B0A1-FB4E-A01B-F8FC45CFD659}">
      <formula1>_0a10</formula1>
    </dataValidation>
    <dataValidation type="list" allowBlank="1" showInputMessage="1" showErrorMessage="1" sqref="E102:E108 E120:E121 E9:E11 E40:E51 E17:E18 E73:E75 E134 E13 E69:E71 E126 E78:E80 E124 E128:E129 E131 F81 E22:E23 E27:E29 E65:E67 E138 E32:E38 F9:F10 E15 E144:E145 E141:E142 F77 E61:E63 E90:E92 E86:E88 E82:E84 E53 E55" xr:uid="{1440F153-206D-7740-9065-80642993F01D}">
      <formula1>ouinon</formula1>
    </dataValidation>
    <dataValidation type="list" allowBlank="1" showInputMessage="1" showErrorMessage="1" sqref="E19:E20 E24:E25" xr:uid="{E32E706E-3381-814C-BB81-A83D6115CD61}">
      <formula1>mutualisation</formula1>
    </dataValidation>
    <dataValidation type="list" allowBlank="1" showInputMessage="1" showErrorMessage="1" sqref="E54" xr:uid="{AF8C7881-FDD2-4681-A81E-2914B78F8C9D}">
      <formula1>biosource</formula1>
    </dataValidation>
  </dataValidations>
  <hyperlinks>
    <hyperlink ref="J96" r:id="rId1" display="https://r4re.resilience-for-real-estate.com/" xr:uid="{45101918-3810-EE46-BB69-3CDA8097F023}"/>
    <hyperlink ref="J97" r:id="rId2" display="https://r4re.resilience-for-real-estate.com/" xr:uid="{095932FB-C67A-AC41-9940-741B2F74B58C}"/>
    <hyperlink ref="J13" r:id="rId3" display="https://cap2030-gt7-biodiv.dimn-cstb.fr/webapp/" xr:uid="{FE28285C-2BE1-3E4F-859D-57C2C55BB165}"/>
    <hyperlink ref="J38" r:id="rId4" xr:uid="{1B4A8268-0203-3D41-A524-DF29CBBDA955}"/>
    <hyperlink ref="J95" r:id="rId5" xr:uid="{55ADC1DC-F6BC-EF46-A2DD-4B3AA234C6BA}"/>
    <hyperlink ref="J61" r:id="rId6" xr:uid="{068B9A53-3C60-CD4B-A471-7CD9F67458B5}"/>
    <hyperlink ref="J83" r:id="rId7" xr:uid="{80A1677D-DF37-9745-B3B8-D08C7C27575B}"/>
    <hyperlink ref="J11" r:id="rId8" display="https://intensiscore.m2intenses.com/" xr:uid="{EF315583-2AF6-554E-B8B1-76F0BDC91BD2}"/>
    <hyperlink ref="J15" r:id="rId9" display="https://intensiscore.m2intenses.com/" xr:uid="{57C2C5F4-D2C6-5245-B35D-1FDC2C7564A2}"/>
    <hyperlink ref="J32" r:id="rId10" xr:uid="{FBB742C2-4500-C546-8C57-B23218055F59}"/>
    <hyperlink ref="J98" r:id="rId11" display="https://r4re.resilience-for-real-estate.com/" xr:uid="{9700CBF7-AE74-B344-86A6-BA5B46043420}"/>
    <hyperlink ref="J99" r:id="rId12" display="https://r4re.resilience-for-real-estate.com/" xr:uid="{2FE854E6-87EB-B94D-B35A-ACC4BA4A4652}"/>
    <hyperlink ref="J100" r:id="rId13" display="https://r4re.resilience-for-real-estate.com/" xr:uid="{531517FD-9028-9447-B2C1-9A4CE0BD58AA}"/>
  </hyperlinks>
  <pageMargins left="0.7" right="0.7" top="0.75" bottom="0.75" header="0.3" footer="0.3"/>
  <pageSetup paperSize="9" scale="25" fitToHeight="30" orientation="portrait" horizontalDpi="0" verticalDpi="0"/>
  <ignoredErrors>
    <ignoredError sqref="I124 I1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4A0AA-7EB7-B044-8BEF-D21CDA4A4EFC}">
  <sheetPr codeName="Feuil3"/>
  <dimension ref="B1:G69"/>
  <sheetViews>
    <sheetView topLeftCell="A2" zoomScale="90" zoomScaleNormal="90" workbookViewId="0">
      <selection activeCell="C6" sqref="C6"/>
    </sheetView>
  </sheetViews>
  <sheetFormatPr baseColWidth="10" defaultColWidth="11" defaultRowHeight="16" x14ac:dyDescent="0.2"/>
  <cols>
    <col min="1" max="1" width="3" customWidth="1"/>
    <col min="2" max="2" width="53.1640625" customWidth="1"/>
    <col min="3" max="3" width="43.6640625" customWidth="1"/>
    <col min="4" max="4" width="6.6640625" customWidth="1"/>
    <col min="5" max="5" width="29.6640625" customWidth="1"/>
    <col min="6" max="6" width="47.83203125" customWidth="1"/>
    <col min="7" max="7" width="49.33203125" customWidth="1"/>
    <col min="8" max="8" width="44.1640625" customWidth="1"/>
  </cols>
  <sheetData>
    <row r="1" spans="2:7" ht="5" customHeight="1" x14ac:dyDescent="0.2"/>
    <row r="2" spans="2:7" ht="120" customHeight="1" x14ac:dyDescent="0.2">
      <c r="B2" s="188" t="s">
        <v>296</v>
      </c>
      <c r="C2" s="189"/>
      <c r="D2" s="190"/>
    </row>
    <row r="3" spans="2:7" ht="6" customHeight="1" x14ac:dyDescent="0.2"/>
    <row r="4" spans="2:7" ht="102" customHeight="1" x14ac:dyDescent="0.2">
      <c r="B4" s="191" t="s">
        <v>297</v>
      </c>
      <c r="C4" s="192"/>
      <c r="D4" s="193"/>
    </row>
    <row r="5" spans="2:7" ht="17" customHeight="1" x14ac:dyDescent="0.2">
      <c r="B5" s="119" t="s">
        <v>298</v>
      </c>
      <c r="C5" s="119" t="s">
        <v>299</v>
      </c>
      <c r="D5" s="104"/>
    </row>
    <row r="6" spans="2:7" ht="30" x14ac:dyDescent="0.2">
      <c r="B6" s="120" t="s">
        <v>300</v>
      </c>
      <c r="C6" s="120" t="s">
        <v>299</v>
      </c>
      <c r="D6" s="104"/>
    </row>
    <row r="7" spans="2:7" x14ac:dyDescent="0.2">
      <c r="B7" s="120" t="s">
        <v>301</v>
      </c>
      <c r="C7" s="120" t="s">
        <v>299</v>
      </c>
      <c r="D7" s="104"/>
    </row>
    <row r="8" spans="2:7" ht="18" x14ac:dyDescent="0.2">
      <c r="B8" s="120" t="s">
        <v>302</v>
      </c>
      <c r="C8" s="120" t="s">
        <v>303</v>
      </c>
      <c r="D8" s="104"/>
      <c r="G8" s="118"/>
    </row>
    <row r="9" spans="2:7" ht="30" x14ac:dyDescent="0.2">
      <c r="B9" s="120" t="s">
        <v>304</v>
      </c>
      <c r="C9" s="120" t="s">
        <v>303</v>
      </c>
      <c r="D9" s="104"/>
      <c r="G9" s="118"/>
    </row>
    <row r="10" spans="2:7" x14ac:dyDescent="0.2">
      <c r="B10" s="119" t="s">
        <v>305</v>
      </c>
      <c r="C10" s="119" t="s">
        <v>306</v>
      </c>
      <c r="D10" s="104"/>
    </row>
    <row r="11" spans="2:7" x14ac:dyDescent="0.2">
      <c r="B11" s="119" t="s">
        <v>307</v>
      </c>
      <c r="C11" s="119" t="s">
        <v>306</v>
      </c>
      <c r="D11" s="104"/>
    </row>
    <row r="12" spans="2:7" ht="17" customHeight="1" x14ac:dyDescent="0.2">
      <c r="B12" s="119" t="s">
        <v>308</v>
      </c>
      <c r="C12" s="119" t="s">
        <v>306</v>
      </c>
      <c r="D12" s="104"/>
    </row>
    <row r="13" spans="2:7" ht="30" x14ac:dyDescent="0.2">
      <c r="B13" s="119" t="s">
        <v>309</v>
      </c>
      <c r="C13" s="119" t="s">
        <v>306</v>
      </c>
      <c r="D13" s="104"/>
    </row>
    <row r="14" spans="2:7" x14ac:dyDescent="0.2">
      <c r="B14" s="119" t="s">
        <v>310</v>
      </c>
      <c r="C14" s="119" t="s">
        <v>306</v>
      </c>
      <c r="D14" s="112"/>
    </row>
    <row r="15" spans="2:7" ht="18" x14ac:dyDescent="0.2">
      <c r="B15" s="119" t="s">
        <v>311</v>
      </c>
      <c r="C15" s="119" t="s">
        <v>312</v>
      </c>
      <c r="D15" s="112"/>
      <c r="G15" s="118"/>
    </row>
    <row r="16" spans="2:7" ht="18" x14ac:dyDescent="0.2">
      <c r="B16" s="119" t="s">
        <v>313</v>
      </c>
      <c r="C16" s="119" t="s">
        <v>312</v>
      </c>
      <c r="D16" s="112"/>
      <c r="G16" s="118"/>
    </row>
    <row r="17" spans="2:7" ht="18" x14ac:dyDescent="0.2">
      <c r="B17" s="119" t="s">
        <v>314</v>
      </c>
      <c r="C17" s="119" t="s">
        <v>312</v>
      </c>
      <c r="D17" s="112"/>
      <c r="G17" s="118"/>
    </row>
    <row r="18" spans="2:7" ht="18" x14ac:dyDescent="0.2">
      <c r="B18" s="119" t="s">
        <v>315</v>
      </c>
      <c r="C18" s="119" t="s">
        <v>312</v>
      </c>
      <c r="D18" s="112"/>
      <c r="G18" s="118"/>
    </row>
    <row r="19" spans="2:7" ht="18" x14ac:dyDescent="0.2">
      <c r="B19" s="119" t="s">
        <v>316</v>
      </c>
      <c r="C19" s="119" t="s">
        <v>312</v>
      </c>
      <c r="D19" s="112"/>
      <c r="G19" s="118"/>
    </row>
    <row r="20" spans="2:7" ht="18" x14ac:dyDescent="0.2">
      <c r="B20" s="119" t="s">
        <v>317</v>
      </c>
      <c r="C20" s="119" t="s">
        <v>312</v>
      </c>
      <c r="D20" s="112"/>
      <c r="G20" s="118"/>
    </row>
    <row r="21" spans="2:7" ht="18" x14ac:dyDescent="0.2">
      <c r="B21" s="119" t="s">
        <v>318</v>
      </c>
      <c r="C21" s="119" t="s">
        <v>312</v>
      </c>
      <c r="D21" s="112"/>
      <c r="G21" s="118"/>
    </row>
    <row r="22" spans="2:7" ht="18" x14ac:dyDescent="0.2">
      <c r="B22" s="119" t="s">
        <v>319</v>
      </c>
      <c r="C22" s="119" t="s">
        <v>312</v>
      </c>
      <c r="D22" s="112"/>
      <c r="G22" s="118"/>
    </row>
    <row r="23" spans="2:7" x14ac:dyDescent="0.2">
      <c r="B23" s="119" t="s">
        <v>320</v>
      </c>
      <c r="C23" s="119" t="s">
        <v>312</v>
      </c>
      <c r="D23" s="112"/>
    </row>
    <row r="24" spans="2:7" x14ac:dyDescent="0.2">
      <c r="B24" s="119" t="s">
        <v>321</v>
      </c>
      <c r="C24" s="119" t="s">
        <v>312</v>
      </c>
      <c r="D24" s="112"/>
    </row>
    <row r="25" spans="2:7" ht="30" x14ac:dyDescent="0.2">
      <c r="B25" s="119" t="s">
        <v>322</v>
      </c>
      <c r="C25" s="119" t="s">
        <v>323</v>
      </c>
      <c r="D25" s="112"/>
    </row>
    <row r="26" spans="2:7" x14ac:dyDescent="0.2">
      <c r="B26" s="119" t="s">
        <v>324</v>
      </c>
      <c r="C26" s="119" t="s">
        <v>323</v>
      </c>
      <c r="D26" s="112"/>
    </row>
    <row r="27" spans="2:7" ht="30" customHeight="1" x14ac:dyDescent="0.2">
      <c r="B27" s="76" t="s">
        <v>325</v>
      </c>
      <c r="C27" s="177"/>
      <c r="D27" s="178"/>
    </row>
    <row r="28" spans="2:7" ht="7" customHeight="1" x14ac:dyDescent="0.2">
      <c r="B28" s="67"/>
      <c r="C28" s="67"/>
      <c r="D28" s="68"/>
    </row>
    <row r="29" spans="2:7" ht="7" customHeight="1" x14ac:dyDescent="0.2">
      <c r="B29" s="121" t="s">
        <v>326</v>
      </c>
      <c r="C29" s="186"/>
      <c r="D29" s="187"/>
    </row>
    <row r="30" spans="2:7" ht="7" customHeight="1" x14ac:dyDescent="0.2">
      <c r="B30" s="67"/>
      <c r="C30" s="67"/>
      <c r="D30" s="68"/>
    </row>
    <row r="31" spans="2:7" ht="60" customHeight="1" x14ac:dyDescent="0.2">
      <c r="B31" s="66" t="s">
        <v>327</v>
      </c>
      <c r="C31" s="175"/>
      <c r="D31" s="176"/>
    </row>
    <row r="32" spans="2:7" ht="30" customHeight="1" x14ac:dyDescent="0.2">
      <c r="B32" s="65" t="s">
        <v>328</v>
      </c>
      <c r="C32" s="175"/>
      <c r="D32" s="176"/>
    </row>
    <row r="33" spans="2:4" ht="6" customHeight="1" x14ac:dyDescent="0.2">
      <c r="B33" s="69"/>
      <c r="C33" s="70"/>
      <c r="D33" s="70"/>
    </row>
    <row r="34" spans="2:4" x14ac:dyDescent="0.2">
      <c r="B34" s="182" t="s">
        <v>329</v>
      </c>
      <c r="C34" s="183"/>
      <c r="D34" s="184"/>
    </row>
    <row r="35" spans="2:4" x14ac:dyDescent="0.2">
      <c r="B35" s="181" t="s">
        <v>330</v>
      </c>
      <c r="C35" s="181"/>
      <c r="D35" s="104"/>
    </row>
    <row r="36" spans="2:4" x14ac:dyDescent="0.2">
      <c r="B36" s="181" t="s">
        <v>331</v>
      </c>
      <c r="C36" s="181"/>
      <c r="D36" s="104"/>
    </row>
    <row r="37" spans="2:4" x14ac:dyDescent="0.2">
      <c r="B37" s="181" t="s">
        <v>332</v>
      </c>
      <c r="C37" s="181"/>
      <c r="D37" s="104"/>
    </row>
    <row r="38" spans="2:4" x14ac:dyDescent="0.2">
      <c r="B38" s="179" t="s">
        <v>333</v>
      </c>
      <c r="C38" s="180"/>
      <c r="D38" s="104"/>
    </row>
    <row r="39" spans="2:4" x14ac:dyDescent="0.2">
      <c r="B39" s="181" t="s">
        <v>334</v>
      </c>
      <c r="C39" s="181"/>
      <c r="D39" s="104"/>
    </row>
    <row r="40" spans="2:4" ht="30" customHeight="1" x14ac:dyDescent="0.2">
      <c r="B40" s="77" t="s">
        <v>335</v>
      </c>
      <c r="C40" s="185"/>
      <c r="D40" s="176"/>
    </row>
    <row r="41" spans="2:4" ht="6" customHeight="1" x14ac:dyDescent="0.2">
      <c r="B41" s="71"/>
      <c r="C41" s="72"/>
      <c r="D41" s="73"/>
    </row>
    <row r="42" spans="2:4" ht="60" customHeight="1" x14ac:dyDescent="0.2">
      <c r="B42" s="65" t="s">
        <v>336</v>
      </c>
      <c r="C42" s="175"/>
      <c r="D42" s="176"/>
    </row>
    <row r="43" spans="2:4" ht="120" customHeight="1" x14ac:dyDescent="0.2">
      <c r="B43" s="65" t="s">
        <v>337</v>
      </c>
      <c r="C43" s="175"/>
      <c r="D43" s="176"/>
    </row>
    <row r="44" spans="2:4" ht="7" customHeight="1" x14ac:dyDescent="0.2">
      <c r="B44" s="69"/>
      <c r="C44" s="70"/>
      <c r="D44" s="70"/>
    </row>
    <row r="45" spans="2:4" ht="16" customHeight="1" x14ac:dyDescent="0.2">
      <c r="B45" s="182" t="s">
        <v>338</v>
      </c>
      <c r="C45" s="183"/>
      <c r="D45" s="183"/>
    </row>
    <row r="46" spans="2:4" x14ac:dyDescent="0.2">
      <c r="B46" s="181" t="s">
        <v>339</v>
      </c>
      <c r="C46" s="181"/>
      <c r="D46" s="104"/>
    </row>
    <row r="47" spans="2:4" x14ac:dyDescent="0.2">
      <c r="B47" s="181" t="s">
        <v>340</v>
      </c>
      <c r="C47" s="181"/>
      <c r="D47" s="104"/>
    </row>
    <row r="48" spans="2:4" ht="30" customHeight="1" x14ac:dyDescent="0.2">
      <c r="B48" s="76" t="s">
        <v>341</v>
      </c>
      <c r="C48" s="177"/>
      <c r="D48" s="178"/>
    </row>
    <row r="49" spans="2:4" ht="31" customHeight="1" x14ac:dyDescent="0.2">
      <c r="B49" s="74" t="s">
        <v>342</v>
      </c>
      <c r="C49" s="175"/>
      <c r="D49" s="176"/>
    </row>
    <row r="50" spans="2:4" ht="30" customHeight="1" x14ac:dyDescent="0.2">
      <c r="B50" s="75" t="s">
        <v>343</v>
      </c>
      <c r="C50" s="175"/>
      <c r="D50" s="176"/>
    </row>
    <row r="51" spans="2:4" ht="30" customHeight="1" x14ac:dyDescent="0.2">
      <c r="B51" s="182" t="s">
        <v>344</v>
      </c>
      <c r="C51" s="183"/>
      <c r="D51" s="183"/>
    </row>
    <row r="52" spans="2:4" ht="30" customHeight="1" x14ac:dyDescent="0.2">
      <c r="B52" s="181" t="s">
        <v>345</v>
      </c>
      <c r="C52" s="181"/>
      <c r="D52" s="104"/>
    </row>
    <row r="53" spans="2:4" ht="30" customHeight="1" x14ac:dyDescent="0.2">
      <c r="B53" s="181" t="s">
        <v>346</v>
      </c>
      <c r="C53" s="181"/>
      <c r="D53" s="104"/>
    </row>
    <row r="54" spans="2:4" ht="30" customHeight="1" x14ac:dyDescent="0.2">
      <c r="B54" s="181" t="s">
        <v>347</v>
      </c>
      <c r="C54" s="181"/>
      <c r="D54" s="104"/>
    </row>
    <row r="55" spans="2:4" ht="30" customHeight="1" x14ac:dyDescent="0.2">
      <c r="B55" s="181" t="s">
        <v>348</v>
      </c>
      <c r="C55" s="181"/>
      <c r="D55" s="104"/>
    </row>
    <row r="56" spans="2:4" ht="30" customHeight="1" x14ac:dyDescent="0.2">
      <c r="B56" s="76" t="s">
        <v>349</v>
      </c>
      <c r="C56" s="177"/>
      <c r="D56" s="178"/>
    </row>
    <row r="57" spans="2:4" ht="7" customHeight="1" x14ac:dyDescent="0.2">
      <c r="B57" s="69"/>
      <c r="C57" s="70"/>
      <c r="D57" s="70"/>
    </row>
    <row r="58" spans="2:4" ht="120" customHeight="1" x14ac:dyDescent="0.2">
      <c r="B58" s="75" t="s">
        <v>350</v>
      </c>
      <c r="C58" s="175"/>
      <c r="D58" s="176"/>
    </row>
    <row r="59" spans="2:4" ht="120" customHeight="1" x14ac:dyDescent="0.2">
      <c r="B59" s="75" t="s">
        <v>351</v>
      </c>
      <c r="C59" s="175"/>
      <c r="D59" s="176"/>
    </row>
    <row r="65" customFormat="1" x14ac:dyDescent="0.2"/>
    <row r="66" customFormat="1" x14ac:dyDescent="0.2"/>
    <row r="67" customFormat="1" x14ac:dyDescent="0.2"/>
    <row r="68" customFormat="1" x14ac:dyDescent="0.2"/>
    <row r="69" customFormat="1" x14ac:dyDescent="0.2"/>
  </sheetData>
  <sheetProtection algorithmName="SHA-512" hashValue="1aZQH6V6gi3vwRusvvlhBkUJ4Nhhci9NXOvnX0auY6tsDKLyZf8aFhjVPQfcZBtOYJLNiNeCz7hKwli5dpcvhw==" saltValue="onZw2isXe/io9NyGfLAV6g==" spinCount="100000" sheet="1" objects="1" scenarios="1"/>
  <mergeCells count="29">
    <mergeCell ref="C29:D29"/>
    <mergeCell ref="B2:D2"/>
    <mergeCell ref="C49:D49"/>
    <mergeCell ref="C50:D50"/>
    <mergeCell ref="C58:D58"/>
    <mergeCell ref="B4:D4"/>
    <mergeCell ref="B53:C53"/>
    <mergeCell ref="C43:D43"/>
    <mergeCell ref="C32:D32"/>
    <mergeCell ref="B35:C35"/>
    <mergeCell ref="B37:C37"/>
    <mergeCell ref="B36:C36"/>
    <mergeCell ref="C31:D31"/>
    <mergeCell ref="C59:D59"/>
    <mergeCell ref="C27:D27"/>
    <mergeCell ref="C48:D48"/>
    <mergeCell ref="B38:C38"/>
    <mergeCell ref="B46:C46"/>
    <mergeCell ref="B47:C47"/>
    <mergeCell ref="B34:D34"/>
    <mergeCell ref="B45:D45"/>
    <mergeCell ref="B39:C39"/>
    <mergeCell ref="C40:D40"/>
    <mergeCell ref="C42:D42"/>
    <mergeCell ref="B54:C54"/>
    <mergeCell ref="B55:C55"/>
    <mergeCell ref="C56:D56"/>
    <mergeCell ref="B51:D51"/>
    <mergeCell ref="B52:C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A8543-3D53-A543-B99E-21B795AF923C}">
  <sheetPr codeName="Feuil4"/>
  <dimension ref="C2:I28"/>
  <sheetViews>
    <sheetView workbookViewId="0">
      <selection activeCell="D6" sqref="D6"/>
    </sheetView>
  </sheetViews>
  <sheetFormatPr baseColWidth="10" defaultColWidth="11" defaultRowHeight="16" x14ac:dyDescent="0.2"/>
  <cols>
    <col min="3" max="3" width="31.83203125" customWidth="1"/>
    <col min="4" max="4" width="69.5" customWidth="1"/>
    <col min="5" max="5" width="6.83203125" customWidth="1"/>
    <col min="6" max="6" width="33" bestFit="1" customWidth="1"/>
    <col min="7" max="7" width="15.1640625" bestFit="1" customWidth="1"/>
  </cols>
  <sheetData>
    <row r="2" spans="3:7" x14ac:dyDescent="0.2">
      <c r="C2" s="79" t="s">
        <v>352</v>
      </c>
    </row>
    <row r="5" spans="3:7" ht="40" customHeight="1" x14ac:dyDescent="0.2">
      <c r="C5" s="78" t="str">
        <f>'Identité du projet évalué'!B31</f>
        <v>Nom du projet</v>
      </c>
      <c r="D5" s="80" t="str">
        <f>IF('Identité du projet évalué'!C31 &lt;&gt;"",'Identité du projet évalué'!C31,"")</f>
        <v/>
      </c>
    </row>
    <row r="6" spans="3:7" ht="40" customHeight="1" x14ac:dyDescent="0.2">
      <c r="C6" s="78" t="str">
        <f>'Identité du projet évalué'!B32</f>
        <v>Code Postal du projet</v>
      </c>
      <c r="D6" s="80"/>
    </row>
    <row r="7" spans="3:7" ht="40" customHeight="1" x14ac:dyDescent="0.2">
      <c r="C7" s="78" t="str">
        <f>'Identité du projet évalué'!B49</f>
        <v>Date de  l'évaluation</v>
      </c>
      <c r="D7" s="113" t="str">
        <f>IF('Identité du projet évalué'!C49 &lt;&gt; "", 'Identité du projet évalué'!C49,"")</f>
        <v/>
      </c>
    </row>
    <row r="8" spans="3:7" ht="40" customHeight="1" x14ac:dyDescent="0.2">
      <c r="C8" s="78" t="str">
        <f>'Identité du projet évalué'!B50</f>
        <v>NOM Prénom de l'évaluateur</v>
      </c>
      <c r="D8" s="80" t="str">
        <f>IF('Identité du projet évalué'!C50&lt;&gt; "", 'Identité du projet évalué'!C50,"")</f>
        <v/>
      </c>
    </row>
    <row r="10" spans="3:7" ht="19" x14ac:dyDescent="0.2">
      <c r="F10" s="116" t="s">
        <v>353</v>
      </c>
    </row>
    <row r="11" spans="3:7" x14ac:dyDescent="0.2">
      <c r="F11" s="117" t="s">
        <v>354</v>
      </c>
      <c r="G11" s="117" t="s">
        <v>355</v>
      </c>
    </row>
    <row r="12" spans="3:7" x14ac:dyDescent="0.2">
      <c r="F12" s="114" t="str">
        <f>'Évaluation du score low-tech'!A$7</f>
        <v>1. Pertinence </v>
      </c>
      <c r="G12" s="114">
        <f>'Évaluation du score low-tech'!I$7</f>
        <v>0</v>
      </c>
    </row>
    <row r="13" spans="3:7" x14ac:dyDescent="0.2">
      <c r="F13" s="114" t="str">
        <f>'Évaluation du score low-tech'!A$30</f>
        <v>2. Ancrage territorial </v>
      </c>
      <c r="G13" s="114">
        <f>'Évaluation du score low-tech'!I$30</f>
        <v>0</v>
      </c>
    </row>
    <row r="14" spans="3:7" x14ac:dyDescent="0.2">
      <c r="F14" s="114" t="str">
        <f>'Évaluation du score low-tech'!A$76</f>
        <v>3. Accessibilité et Reliance </v>
      </c>
      <c r="G14" s="114">
        <f>'Évaluation du score low-tech'!I$76</f>
        <v>0</v>
      </c>
    </row>
    <row r="15" spans="3:7" x14ac:dyDescent="0.2">
      <c r="F15" s="114" t="str">
        <f>'Évaluation du score low-tech'!A$93</f>
        <v>4. Anticipation, adaptation et résilience</v>
      </c>
      <c r="G15" s="114">
        <f>'Évaluation du score low-tech'!I$93</f>
        <v>0</v>
      </c>
    </row>
    <row r="16" spans="3:7" x14ac:dyDescent="0.2">
      <c r="F16" s="114" t="str">
        <f>'Évaluation du score low-tech'!A$122</f>
        <v>5. Efficience et durabilité</v>
      </c>
      <c r="G16" s="114">
        <f>'Évaluation du score low-tech'!I$122</f>
        <v>0</v>
      </c>
    </row>
    <row r="17" spans="6:9" ht="17" thickBot="1" x14ac:dyDescent="0.25"/>
    <row r="18" spans="6:9" ht="20" thickBot="1" x14ac:dyDescent="0.25">
      <c r="F18" s="116" t="s">
        <v>356</v>
      </c>
      <c r="G18" s="194" t="str">
        <f>_xlfn.TEXTJOIN(" et ",TRUE,IF(nbsup0.5=0,"Pas low-tech",IF(nbsup0.5&lt;3,"Peu low-tech",IF(nbsup0.5&lt;5,IF(nbsup0.7&lt;=1,"Relativement low-tech","Plutôt low-tech"),IF(nbsup0.7&lt;3,"Très low-tech","Totalement low-tech")))),IF(ecart&gt;0.2,"peu cohérent",IF(ecart&gt;0.1,"relativement cohérent","cohérent")))</f>
        <v>Pas low-tech et cohérent</v>
      </c>
      <c r="H18" s="195"/>
      <c r="I18" s="196"/>
    </row>
    <row r="20" spans="6:9" x14ac:dyDescent="0.2">
      <c r="F20" t="s">
        <v>357</v>
      </c>
      <c r="G20" s="114">
        <f>MAX(recapitulatif[Niveau atteint])</f>
        <v>0</v>
      </c>
    </row>
    <row r="21" spans="6:9" x14ac:dyDescent="0.2">
      <c r="F21" t="s">
        <v>358</v>
      </c>
      <c r="G21" s="114">
        <f>AVERAGE(recapitulatif[Niveau atteint])</f>
        <v>0</v>
      </c>
    </row>
    <row r="22" spans="6:9" x14ac:dyDescent="0.2">
      <c r="F22" t="s">
        <v>359</v>
      </c>
      <c r="G22" s="114">
        <f>MIN(recapitulatif[Niveau atteint])</f>
        <v>0</v>
      </c>
    </row>
    <row r="23" spans="6:9" x14ac:dyDescent="0.2">
      <c r="F23" t="s">
        <v>360</v>
      </c>
      <c r="G23" s="115">
        <f>STDEVA(recapitulatif[Niveau atteint])</f>
        <v>0</v>
      </c>
    </row>
    <row r="24" spans="6:9" x14ac:dyDescent="0.2">
      <c r="F24" t="s">
        <v>361</v>
      </c>
      <c r="G24">
        <f>COUNTIF(recapitulatif[Niveau atteint],"&gt;=0,5")</f>
        <v>0</v>
      </c>
    </row>
    <row r="25" spans="6:9" x14ac:dyDescent="0.2">
      <c r="F25" t="s">
        <v>362</v>
      </c>
      <c r="G25">
        <f>COUNTIF(recapitulatif[Niveau atteint],"&gt;=0,7")</f>
        <v>0</v>
      </c>
    </row>
    <row r="26" spans="6:9" ht="17" customHeight="1" x14ac:dyDescent="0.2"/>
    <row r="27" spans="6:9" ht="54" customHeight="1" x14ac:dyDescent="0.2">
      <c r="F27" s="197" t="s">
        <v>363</v>
      </c>
      <c r="G27" s="197"/>
      <c r="H27" s="197"/>
      <c r="I27" s="197"/>
    </row>
    <row r="28" spans="6:9" x14ac:dyDescent="0.2">
      <c r="F28" s="197" t="s">
        <v>364</v>
      </c>
      <c r="G28" s="197"/>
      <c r="H28" s="197"/>
      <c r="I28" s="197"/>
    </row>
  </sheetData>
  <sheetProtection algorithmName="SHA-512" hashValue="LNvCtKG1QlfgyLOczQVlsGb1Tkb9JfzdC9MxiUUlFjsuU2V3jQasq9AWzc4Z6CjRqpgj6ZdSN2FJf4pGHo0xkQ==" saltValue="vQvplHHetmEe02I6vylgCA==" spinCount="100000" sheet="1" objects="1" scenarios="1"/>
  <mergeCells count="3">
    <mergeCell ref="G18:I18"/>
    <mergeCell ref="F27:I27"/>
    <mergeCell ref="F28:I28"/>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B7987-C2EA-3A44-BD33-ADFE60D68E4F}">
  <sheetPr codeName="Feuil5"/>
  <dimension ref="A1:AE21"/>
  <sheetViews>
    <sheetView workbookViewId="0">
      <selection activeCell="E16" sqref="E16"/>
    </sheetView>
  </sheetViews>
  <sheetFormatPr baseColWidth="10" defaultColWidth="11" defaultRowHeight="16" x14ac:dyDescent="0.2"/>
  <cols>
    <col min="1" max="1" width="11.33203125" customWidth="1"/>
    <col min="2" max="2" width="9.83203125" customWidth="1"/>
    <col min="3" max="3" width="2.83203125" customWidth="1"/>
    <col min="4" max="4" width="7.6640625" customWidth="1"/>
    <col min="5" max="5" width="9.83203125" customWidth="1"/>
    <col min="6" max="6" width="2.83203125" customWidth="1"/>
    <col min="8" max="8" width="2.83203125" customWidth="1"/>
    <col min="9" max="9" width="14.33203125" customWidth="1"/>
    <col min="10" max="10" width="9.83203125" customWidth="1"/>
    <col min="11" max="11" width="2.83203125" customWidth="1"/>
    <col min="12" max="12" width="13.6640625" customWidth="1"/>
    <col min="13" max="13" width="9.83203125" customWidth="1"/>
    <col min="14" max="14" width="2.83203125" customWidth="1"/>
    <col min="15" max="15" width="13" bestFit="1" customWidth="1"/>
    <col min="16" max="16" width="9.83203125" customWidth="1"/>
    <col min="17" max="17" width="2.83203125" customWidth="1"/>
    <col min="18" max="18" width="13" bestFit="1" customWidth="1"/>
    <col min="19" max="19" width="9.83203125" customWidth="1"/>
    <col min="20" max="20" width="2.83203125" customWidth="1"/>
    <col min="21" max="21" width="55.5" bestFit="1" customWidth="1"/>
    <col min="22" max="22" width="9.83203125" customWidth="1"/>
    <col min="23" max="23" width="2.83203125" customWidth="1"/>
    <col min="24" max="24" width="18.5" customWidth="1"/>
    <col min="25" max="25" width="9.83203125" customWidth="1"/>
    <col min="26" max="26" width="3.33203125" customWidth="1"/>
    <col min="27" max="27" width="33.1640625" customWidth="1"/>
    <col min="29" max="29" width="3.5" customWidth="1"/>
    <col min="30" max="30" width="11.6640625" bestFit="1" customWidth="1"/>
  </cols>
  <sheetData>
    <row r="1" spans="1:31" ht="22" x14ac:dyDescent="0.3">
      <c r="A1" s="8" t="s">
        <v>365</v>
      </c>
      <c r="D1" s="9" t="s">
        <v>366</v>
      </c>
    </row>
    <row r="2" spans="1:31" ht="8" customHeight="1" x14ac:dyDescent="0.2"/>
    <row r="3" spans="1:31" x14ac:dyDescent="0.2">
      <c r="A3" s="5" t="s">
        <v>367</v>
      </c>
      <c r="D3" s="12" t="s">
        <v>368</v>
      </c>
      <c r="E3" s="7"/>
      <c r="G3" s="108" t="s">
        <v>369</v>
      </c>
      <c r="I3" s="6" t="s">
        <v>370</v>
      </c>
      <c r="L3" s="10" t="s">
        <v>371</v>
      </c>
      <c r="O3" s="13" t="s">
        <v>372</v>
      </c>
      <c r="R3" s="14" t="s">
        <v>373</v>
      </c>
      <c r="U3" s="11" t="s">
        <v>374</v>
      </c>
      <c r="X3" s="109" t="s">
        <v>375</v>
      </c>
      <c r="AA3" s="110" t="s">
        <v>376</v>
      </c>
      <c r="AD3" t="s">
        <v>377</v>
      </c>
    </row>
    <row r="4" spans="1:31" x14ac:dyDescent="0.2">
      <c r="A4" t="s">
        <v>378</v>
      </c>
      <c r="D4" s="2">
        <v>5</v>
      </c>
      <c r="E4" t="s">
        <v>379</v>
      </c>
      <c r="G4" t="s">
        <v>380</v>
      </c>
      <c r="I4">
        <v>2100</v>
      </c>
      <c r="L4" t="s">
        <v>381</v>
      </c>
      <c r="O4" t="s">
        <v>382</v>
      </c>
      <c r="R4" t="s">
        <v>383</v>
      </c>
      <c r="U4" t="s">
        <v>384</v>
      </c>
      <c r="X4" t="s">
        <v>385</v>
      </c>
      <c r="AA4" t="s">
        <v>386</v>
      </c>
      <c r="AD4" t="s">
        <v>387</v>
      </c>
    </row>
    <row r="5" spans="1:31" x14ac:dyDescent="0.2">
      <c r="A5" t="s">
        <v>388</v>
      </c>
      <c r="D5">
        <v>4</v>
      </c>
      <c r="G5" t="s">
        <v>389</v>
      </c>
      <c r="I5">
        <v>2070</v>
      </c>
      <c r="L5" t="s">
        <v>390</v>
      </c>
      <c r="O5" t="s">
        <v>391</v>
      </c>
      <c r="R5" t="s">
        <v>392</v>
      </c>
      <c r="U5" t="s">
        <v>393</v>
      </c>
      <c r="X5" t="s">
        <v>394</v>
      </c>
      <c r="AA5" t="s">
        <v>395</v>
      </c>
      <c r="AD5" t="s">
        <v>396</v>
      </c>
    </row>
    <row r="6" spans="1:31" x14ac:dyDescent="0.2">
      <c r="A6" t="s">
        <v>397</v>
      </c>
      <c r="D6" s="2">
        <v>3</v>
      </c>
      <c r="G6" t="s">
        <v>398</v>
      </c>
      <c r="I6">
        <v>2050</v>
      </c>
      <c r="L6" t="s">
        <v>399</v>
      </c>
      <c r="O6" t="s">
        <v>388</v>
      </c>
      <c r="R6" t="s">
        <v>400</v>
      </c>
      <c r="U6" t="s">
        <v>401</v>
      </c>
      <c r="X6" t="s">
        <v>388</v>
      </c>
      <c r="AA6" t="s">
        <v>388</v>
      </c>
      <c r="AD6" t="s">
        <v>388</v>
      </c>
    </row>
    <row r="7" spans="1:31" x14ac:dyDescent="0.2">
      <c r="A7" t="s">
        <v>402</v>
      </c>
      <c r="D7">
        <v>2</v>
      </c>
      <c r="G7" t="s">
        <v>403</v>
      </c>
      <c r="I7" t="s">
        <v>404</v>
      </c>
      <c r="L7" t="s">
        <v>397</v>
      </c>
      <c r="O7" t="s">
        <v>397</v>
      </c>
      <c r="R7" t="s">
        <v>397</v>
      </c>
      <c r="U7" t="s">
        <v>388</v>
      </c>
      <c r="X7" t="s">
        <v>397</v>
      </c>
      <c r="AA7" t="s">
        <v>397</v>
      </c>
      <c r="AD7" t="s">
        <v>397</v>
      </c>
    </row>
    <row r="8" spans="1:31" x14ac:dyDescent="0.2">
      <c r="D8" s="2">
        <v>1</v>
      </c>
      <c r="G8" t="s">
        <v>405</v>
      </c>
      <c r="I8" t="s">
        <v>397</v>
      </c>
      <c r="U8" t="s">
        <v>397</v>
      </c>
    </row>
    <row r="9" spans="1:31" x14ac:dyDescent="0.2">
      <c r="D9">
        <v>0</v>
      </c>
      <c r="E9" t="s">
        <v>406</v>
      </c>
    </row>
    <row r="10" spans="1:31" x14ac:dyDescent="0.2">
      <c r="D10" s="2" t="s">
        <v>397</v>
      </c>
    </row>
    <row r="11" spans="1:31" ht="8" customHeight="1" x14ac:dyDescent="0.2"/>
    <row r="12" spans="1:31" ht="22" x14ac:dyDescent="0.3">
      <c r="A12" s="8" t="s">
        <v>407</v>
      </c>
      <c r="D12" s="9" t="s">
        <v>408</v>
      </c>
    </row>
    <row r="13" spans="1:31" ht="8" customHeight="1" x14ac:dyDescent="0.2"/>
    <row r="14" spans="1:31" x14ac:dyDescent="0.2">
      <c r="A14" t="s">
        <v>367</v>
      </c>
      <c r="B14" t="s">
        <v>409</v>
      </c>
      <c r="D14" s="3" t="s">
        <v>368</v>
      </c>
      <c r="E14" s="3" t="s">
        <v>409</v>
      </c>
      <c r="I14" t="s">
        <v>370</v>
      </c>
      <c r="J14" t="s">
        <v>409</v>
      </c>
      <c r="L14" t="s">
        <v>371</v>
      </c>
      <c r="M14" t="s">
        <v>409</v>
      </c>
      <c r="O14" t="s">
        <v>372</v>
      </c>
      <c r="P14" t="s">
        <v>409</v>
      </c>
      <c r="R14" t="s">
        <v>373</v>
      </c>
      <c r="S14" t="s">
        <v>409</v>
      </c>
      <c r="U14" t="s">
        <v>374</v>
      </c>
      <c r="V14" t="s">
        <v>409</v>
      </c>
      <c r="X14" t="s">
        <v>375</v>
      </c>
      <c r="Y14" t="s">
        <v>409</v>
      </c>
      <c r="AA14" t="s">
        <v>376</v>
      </c>
      <c r="AB14" t="s">
        <v>409</v>
      </c>
      <c r="AD14" t="s">
        <v>377</v>
      </c>
      <c r="AE14" t="s">
        <v>409</v>
      </c>
    </row>
    <row r="15" spans="1:31" x14ac:dyDescent="0.2">
      <c r="A15" t="s">
        <v>397</v>
      </c>
      <c r="B15">
        <v>0</v>
      </c>
      <c r="D15">
        <v>0</v>
      </c>
      <c r="E15">
        <v>0</v>
      </c>
      <c r="I15">
        <v>2050</v>
      </c>
      <c r="J15">
        <v>0.3</v>
      </c>
      <c r="L15" t="s">
        <v>399</v>
      </c>
      <c r="M15">
        <v>0.25</v>
      </c>
      <c r="O15" t="s">
        <v>382</v>
      </c>
      <c r="P15">
        <v>1</v>
      </c>
      <c r="R15" t="s">
        <v>400</v>
      </c>
      <c r="S15">
        <v>0.5</v>
      </c>
      <c r="U15" t="s">
        <v>393</v>
      </c>
      <c r="V15">
        <v>0.8</v>
      </c>
      <c r="X15" t="s">
        <v>397</v>
      </c>
      <c r="Y15">
        <v>0</v>
      </c>
      <c r="AA15" t="s">
        <v>397</v>
      </c>
      <c r="AB15">
        <v>0</v>
      </c>
      <c r="AD15" t="s">
        <v>387</v>
      </c>
      <c r="AE15">
        <v>1</v>
      </c>
    </row>
    <row r="16" spans="1:31" x14ac:dyDescent="0.2">
      <c r="A16" t="s">
        <v>388</v>
      </c>
      <c r="B16">
        <v>0</v>
      </c>
      <c r="D16" s="2">
        <v>1</v>
      </c>
      <c r="E16">
        <v>0.2</v>
      </c>
      <c r="I16">
        <v>2070</v>
      </c>
      <c r="J16">
        <v>0.7</v>
      </c>
      <c r="L16" t="s">
        <v>397</v>
      </c>
      <c r="M16">
        <v>0</v>
      </c>
      <c r="O16" t="s">
        <v>397</v>
      </c>
      <c r="P16">
        <v>0</v>
      </c>
      <c r="R16" t="s">
        <v>392</v>
      </c>
      <c r="S16">
        <v>0.8</v>
      </c>
      <c r="U16" t="s">
        <v>401</v>
      </c>
      <c r="V16">
        <v>0.5</v>
      </c>
      <c r="X16" t="s">
        <v>388</v>
      </c>
      <c r="Y16">
        <v>0</v>
      </c>
      <c r="AA16" t="s">
        <v>388</v>
      </c>
      <c r="AB16">
        <v>0</v>
      </c>
      <c r="AD16" t="s">
        <v>396</v>
      </c>
      <c r="AE16">
        <v>0.5</v>
      </c>
    </row>
    <row r="17" spans="1:31" x14ac:dyDescent="0.2">
      <c r="A17" t="s">
        <v>402</v>
      </c>
      <c r="B17">
        <v>1</v>
      </c>
      <c r="D17">
        <v>2</v>
      </c>
      <c r="E17">
        <v>0.4</v>
      </c>
      <c r="I17">
        <v>2100</v>
      </c>
      <c r="J17">
        <v>1</v>
      </c>
      <c r="L17" t="s">
        <v>390</v>
      </c>
      <c r="M17">
        <v>0.5</v>
      </c>
      <c r="O17" t="s">
        <v>388</v>
      </c>
      <c r="P17">
        <v>0</v>
      </c>
      <c r="R17" t="s">
        <v>383</v>
      </c>
      <c r="S17">
        <v>1</v>
      </c>
      <c r="U17" t="s">
        <v>384</v>
      </c>
      <c r="V17">
        <v>1</v>
      </c>
      <c r="X17" t="s">
        <v>394</v>
      </c>
      <c r="Y17">
        <v>0.5</v>
      </c>
      <c r="AA17" t="s">
        <v>386</v>
      </c>
      <c r="AB17">
        <v>1</v>
      </c>
      <c r="AD17" t="s">
        <v>388</v>
      </c>
      <c r="AE17">
        <v>0</v>
      </c>
    </row>
    <row r="18" spans="1:31" x14ac:dyDescent="0.2">
      <c r="A18" t="s">
        <v>378</v>
      </c>
      <c r="B18">
        <v>1</v>
      </c>
      <c r="D18" s="2">
        <v>3</v>
      </c>
      <c r="E18">
        <v>0.6</v>
      </c>
      <c r="I18" t="s">
        <v>397</v>
      </c>
      <c r="J18">
        <v>0</v>
      </c>
      <c r="L18" t="s">
        <v>381</v>
      </c>
      <c r="M18">
        <v>0.75</v>
      </c>
      <c r="O18" t="s">
        <v>391</v>
      </c>
      <c r="P18">
        <v>0.5</v>
      </c>
      <c r="R18" t="s">
        <v>397</v>
      </c>
      <c r="S18">
        <v>0</v>
      </c>
      <c r="U18" t="s">
        <v>397</v>
      </c>
      <c r="V18">
        <v>0</v>
      </c>
      <c r="X18" t="s">
        <v>385</v>
      </c>
      <c r="Y18">
        <v>1</v>
      </c>
      <c r="AA18" t="s">
        <v>395</v>
      </c>
      <c r="AB18">
        <v>0.5</v>
      </c>
      <c r="AD18" t="s">
        <v>397</v>
      </c>
      <c r="AE18">
        <v>0</v>
      </c>
    </row>
    <row r="19" spans="1:31" x14ac:dyDescent="0.2">
      <c r="D19">
        <v>4</v>
      </c>
      <c r="E19">
        <v>0.8</v>
      </c>
      <c r="I19" t="s">
        <v>404</v>
      </c>
      <c r="J19">
        <v>0</v>
      </c>
      <c r="U19" t="s">
        <v>388</v>
      </c>
      <c r="V19">
        <v>0</v>
      </c>
    </row>
    <row r="20" spans="1:31" x14ac:dyDescent="0.2">
      <c r="D20" s="2">
        <v>5</v>
      </c>
      <c r="E20">
        <v>1</v>
      </c>
    </row>
    <row r="21" spans="1:31" x14ac:dyDescent="0.2">
      <c r="D21" s="2" t="s">
        <v>397</v>
      </c>
      <c r="E21">
        <v>0</v>
      </c>
    </row>
  </sheetData>
  <sheetProtection algorithmName="SHA-512" hashValue="IliT1DerGUQt4pjL9Cu6WHSNUUCQUxvIJWXfOwMEvok93oB/wyjLNvUg8BLVTl2ynhTfGBgqoHVWHi3kH/q6Og==" saltValue="fNjrEi0NM9vdXCP0eTPoMA==" spinCount="100000" sheet="1" scenarios="1" selectLockedCells="1" selectUnlockedCells="1"/>
  <phoneticPr fontId="10" type="noConversion"/>
  <pageMargins left="0.7" right="0.7" top="0.75" bottom="0.75" header="0.3" footer="0.3"/>
  <pageSetup paperSize="9" orientation="portrait" horizontalDpi="0" verticalDpi="0"/>
  <tableParts count="21">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70B9EEBA4EAE44B2C1551FFB6DEDF7" ma:contentTypeVersion="21" ma:contentTypeDescription="Crée un document." ma:contentTypeScope="" ma:versionID="5a82aef09b078f57bf5255cb66acc541">
  <xsd:schema xmlns:xsd="http://www.w3.org/2001/XMLSchema" xmlns:xs="http://www.w3.org/2001/XMLSchema" xmlns:p="http://schemas.microsoft.com/office/2006/metadata/properties" xmlns:ns2="e21a6254-ba03-4d28-8f84-ba8998bf1df0" xmlns:ns3="a682b4ab-22c1-46d6-a8cc-bd9a87764681" targetNamespace="http://schemas.microsoft.com/office/2006/metadata/properties" ma:root="true" ma:fieldsID="66f27aec829b98ea35178863065cab5c" ns2:_="" ns3:_="">
    <xsd:import namespace="e21a6254-ba03-4d28-8f84-ba8998bf1df0"/>
    <xsd:import namespace="a682b4ab-22c1-46d6-a8cc-bd9a8776468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1a6254-ba03-4d28-8f84-ba8998bf1df0"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TaxCatchAll" ma:index="21" nillable="true" ma:displayName="Taxonomy Catch All Column" ma:hidden="true" ma:list="{d4a61e1f-ba05-4ba4-aa4e-f62bea3a2808}" ma:internalName="TaxCatchAll" ma:showField="CatchAllData" ma:web="e21a6254-ba03-4d28-8f84-ba8998bf1df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682b4ab-22c1-46d6-a8cc-bd9a87764681"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d0e4edc5-c987-42fd-9fca-4d1cf69222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21a6254-ba03-4d28-8f84-ba8998bf1df0" xsi:nil="true"/>
    <lcf76f155ced4ddcb4097134ff3c332f xmlns="a682b4ab-22c1-46d6-a8cc-bd9a877646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5F45AE-C3F4-4F42-9602-9ADDFA5DA177}"/>
</file>

<file path=customXml/itemProps2.xml><?xml version="1.0" encoding="utf-8"?>
<ds:datastoreItem xmlns:ds="http://schemas.openxmlformats.org/officeDocument/2006/customXml" ds:itemID="{8C2EA470-9927-47FF-A7DA-BE5596641533}">
  <ds:schemaRefs>
    <ds:schemaRef ds:uri="http://schemas.microsoft.com/sharepoint/v3/contenttype/forms"/>
  </ds:schemaRefs>
</ds:datastoreItem>
</file>

<file path=customXml/itemProps3.xml><?xml version="1.0" encoding="utf-8"?>
<ds:datastoreItem xmlns:ds="http://schemas.openxmlformats.org/officeDocument/2006/customXml" ds:itemID="{BB6366C9-83C9-45E0-A2D2-0E512125F5F7}">
  <ds:schemaRefs>
    <ds:schemaRef ds:uri="http://purl.org/dc/terms/"/>
    <ds:schemaRef ds:uri="http://schemas.microsoft.com/office/2006/documentManagement/types"/>
    <ds:schemaRef ds:uri="47281c3e-1b5c-4001-9901-bb0d25e1d43b"/>
    <ds:schemaRef ds:uri="http://schemas.microsoft.com/office/infopath/2007/PartnerControls"/>
    <ds:schemaRef ds:uri="http://schemas.microsoft.com/office/2006/metadata/properties"/>
    <ds:schemaRef ds:uri="http://purl.org/dc/elements/1.1/"/>
    <ds:schemaRef ds:uri="http://www.w3.org/XML/1998/namespace"/>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5</vt:i4>
      </vt:variant>
      <vt:variant>
        <vt:lpstr>Plages nommées</vt:lpstr>
      </vt:variant>
      <vt:variant>
        <vt:i4>28</vt:i4>
      </vt:variant>
    </vt:vector>
  </HeadingPairs>
  <TitlesOfParts>
    <vt:vector size="33" baseType="lpstr">
      <vt:lpstr>Accueil</vt:lpstr>
      <vt:lpstr>Évaluation du score low-tech</vt:lpstr>
      <vt:lpstr>Identité du projet évalué</vt:lpstr>
      <vt:lpstr>Résultat du score low-tech</vt:lpstr>
      <vt:lpstr>listes de réponses</vt:lpstr>
      <vt:lpstr>'Évaluation du score low-tech'!_0a10</vt:lpstr>
      <vt:lpstr>_0a10</vt:lpstr>
      <vt:lpstr>biosource</vt:lpstr>
      <vt:lpstr>'Évaluation du score low-tech'!cbsh</vt:lpstr>
      <vt:lpstr>cbsh</vt:lpstr>
      <vt:lpstr>ecart</vt:lpstr>
      <vt:lpstr>'Évaluation du score low-tech'!horizon</vt:lpstr>
      <vt:lpstr>horizon</vt:lpstr>
      <vt:lpstr>'Évaluation du score low-tech'!horizon_date</vt:lpstr>
      <vt:lpstr>horizon_date</vt:lpstr>
      <vt:lpstr>max</vt:lpstr>
      <vt:lpstr>min</vt:lpstr>
      <vt:lpstr>moy</vt:lpstr>
      <vt:lpstr>'Évaluation du score low-tech'!mutualisation</vt:lpstr>
      <vt:lpstr>mutualisation</vt:lpstr>
      <vt:lpstr>nbsup0.5</vt:lpstr>
      <vt:lpstr>nbsup0.7</vt:lpstr>
      <vt:lpstr>ouinon</vt:lpstr>
      <vt:lpstr>'Évaluation du score low-tech'!ouinonna</vt:lpstr>
      <vt:lpstr>ouinonna</vt:lpstr>
      <vt:lpstr>'Évaluation du score low-tech'!reemploi</vt:lpstr>
      <vt:lpstr>reemploi</vt:lpstr>
      <vt:lpstr>'Évaluation du score low-tech'!service_resilient</vt:lpstr>
      <vt:lpstr>service_resilient</vt:lpstr>
      <vt:lpstr>'Évaluation du score low-tech'!ttv</vt:lpstr>
      <vt:lpstr>ttv</vt:lpstr>
      <vt:lpstr>'Évaluation du score low-tech'!vulnerabilite</vt:lpstr>
      <vt:lpstr>vulnerabilite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Lionel MALLET</dc:creator>
  <cp:keywords/>
  <dc:description/>
  <cp:lastModifiedBy>Sophie PESQUET</cp:lastModifiedBy>
  <cp:revision/>
  <dcterms:created xsi:type="dcterms:W3CDTF">2025-02-06T13:56:01Z</dcterms:created>
  <dcterms:modified xsi:type="dcterms:W3CDTF">2025-12-16T08:46:38Z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0x0101002F70B9EEBA4EAE44B2C1551FFB6DEDF7</vt:lpwstr>
  </property>
  <property fmtid="{D5CDD505-2E9C-101B-9397-08002B2CF9AE}" pid="3" name="Order">
    <vt:r8>300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