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collectifdemarches.sharepoint.com/sites/msteams_871460_111513/Documents partages/General/2_Livrables GTs techniques/Année 2/CAP2030 Phase2 Livrables Versions A diffuser/GT7/"/>
    </mc:Choice>
  </mc:AlternateContent>
  <xr:revisionPtr revIDLastSave="38" documentId="13_ncr:1_{C9120FD9-9620-499E-BC30-86B133454763}" xr6:coauthVersionLast="47" xr6:coauthVersionMax="47" xr10:uidLastSave="{3EF0FE2E-EB9A-4FF2-8798-E4BA25251BF2}"/>
  <bookViews>
    <workbookView xWindow="-108" yWindow="-108" windowWidth="23256" windowHeight="12456" xr2:uid="{00000000-000D-0000-FFFF-FFFF00000000}"/>
  </bookViews>
  <sheets>
    <sheet name="Accueil" sheetId="14" r:id="rId1"/>
    <sheet name="Notice" sheetId="9" r:id="rId2"/>
    <sheet name="Outil de calcul" sheetId="12" r:id="rId3"/>
    <sheet name="Règles de calculs" sheetId="10" r:id="rId4"/>
    <sheet name="Aide et cotations" sheetId="13"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81" i="12" l="1"/>
  <c r="E981" i="12"/>
  <c r="E981" i="12" a="1"/>
  <c r="D981" i="12"/>
  <c r="F980" i="12"/>
  <c r="E980" i="12" a="1"/>
  <c r="E980" i="12" s="1"/>
  <c r="D980" i="12"/>
  <c r="F979" i="12"/>
  <c r="E979" i="12" a="1"/>
  <c r="E979" i="12" s="1"/>
  <c r="D979" i="12"/>
  <c r="F977" i="12"/>
  <c r="E977" i="12"/>
  <c r="E977" i="12" a="1"/>
  <c r="D977" i="12"/>
  <c r="F976" i="12"/>
  <c r="E976" i="12" a="1"/>
  <c r="E976" i="12" s="1"/>
  <c r="D976" i="12"/>
  <c r="F975" i="12"/>
  <c r="E975" i="12" a="1"/>
  <c r="E975" i="12" s="1"/>
  <c r="D975" i="12"/>
  <c r="F974" i="12"/>
  <c r="E974" i="12"/>
  <c r="E974" i="12" a="1"/>
  <c r="D974" i="12"/>
  <c r="F973" i="12"/>
  <c r="E973" i="12" a="1"/>
  <c r="E973" i="12" s="1"/>
  <c r="D973" i="12"/>
  <c r="F972" i="12"/>
  <c r="E972" i="12" a="1"/>
  <c r="E972" i="12" s="1"/>
  <c r="D972" i="12"/>
  <c r="F971" i="12"/>
  <c r="E971" i="12"/>
  <c r="E971" i="12" a="1"/>
  <c r="D971" i="12"/>
  <c r="F969" i="12"/>
  <c r="E969" i="12" a="1"/>
  <c r="E969" i="12" s="1"/>
  <c r="D969" i="12"/>
  <c r="F967" i="12"/>
  <c r="E967" i="12" a="1"/>
  <c r="E967" i="12" s="1"/>
  <c r="D967" i="12"/>
  <c r="F966" i="12"/>
  <c r="E966" i="12"/>
  <c r="E966" i="12" a="1"/>
  <c r="D966" i="12"/>
  <c r="F965" i="12"/>
  <c r="E965" i="12" a="1"/>
  <c r="E965" i="12" s="1"/>
  <c r="D965" i="12"/>
  <c r="F964" i="12"/>
  <c r="E964" i="12" a="1"/>
  <c r="E964" i="12" s="1"/>
  <c r="D964" i="12"/>
  <c r="F963" i="12"/>
  <c r="E963" i="12"/>
  <c r="E963" i="12" a="1"/>
  <c r="D963" i="12"/>
  <c r="F961" i="12"/>
  <c r="E961" i="12" a="1"/>
  <c r="E961" i="12" s="1"/>
  <c r="D961" i="12"/>
  <c r="F960" i="12"/>
  <c r="E960" i="12" a="1"/>
  <c r="E960" i="12" s="1"/>
  <c r="D960" i="12"/>
  <c r="F959" i="12"/>
  <c r="E959" i="12"/>
  <c r="E959" i="12" a="1"/>
  <c r="D959" i="12"/>
  <c r="F958" i="12"/>
  <c r="E958" i="12" a="1"/>
  <c r="E958" i="12" s="1"/>
  <c r="D958" i="12"/>
  <c r="F957" i="12"/>
  <c r="E957" i="12" a="1"/>
  <c r="E957" i="12" s="1"/>
  <c r="D957" i="12"/>
  <c r="F955" i="12"/>
  <c r="E955" i="12"/>
  <c r="E955" i="12" a="1"/>
  <c r="D955" i="12"/>
  <c r="F954" i="12"/>
  <c r="E954" i="12" a="1"/>
  <c r="E954" i="12" s="1"/>
  <c r="D954" i="12"/>
  <c r="F953" i="12"/>
  <c r="E953" i="12" a="1"/>
  <c r="E953" i="12" s="1"/>
  <c r="D953" i="12"/>
  <c r="F952" i="12"/>
  <c r="E952" i="12"/>
  <c r="E952" i="12" a="1"/>
  <c r="D952" i="12"/>
  <c r="F951" i="12"/>
  <c r="E951" i="12" a="1"/>
  <c r="E951" i="12" s="1"/>
  <c r="D951" i="12"/>
  <c r="F950" i="12"/>
  <c r="E950" i="12" a="1"/>
  <c r="E950" i="12" s="1"/>
  <c r="D950" i="12"/>
  <c r="F949" i="12"/>
  <c r="E949" i="12"/>
  <c r="E949" i="12" a="1"/>
  <c r="D949" i="12"/>
  <c r="F947" i="12"/>
  <c r="E947" i="12" a="1"/>
  <c r="E947" i="12" s="1"/>
  <c r="D947" i="12"/>
  <c r="F946" i="12"/>
  <c r="E946" i="12" a="1"/>
  <c r="E946" i="12" s="1"/>
  <c r="D946" i="12"/>
  <c r="F944" i="12"/>
  <c r="E944" i="12"/>
  <c r="E944" i="12" a="1"/>
  <c r="D944" i="12"/>
  <c r="F943" i="12"/>
  <c r="E943" i="12" a="1"/>
  <c r="E943" i="12" s="1"/>
  <c r="D943" i="12"/>
  <c r="F942" i="12"/>
  <c r="E942" i="12" a="1"/>
  <c r="E942" i="12" s="1"/>
  <c r="D942" i="12"/>
  <c r="F941" i="12"/>
  <c r="E941" i="12" a="1"/>
  <c r="E941" i="12" s="1"/>
  <c r="D941" i="12"/>
  <c r="F939" i="12"/>
  <c r="E939" i="12" a="1"/>
  <c r="E939" i="12" s="1"/>
  <c r="D939" i="12"/>
  <c r="F934" i="12"/>
  <c r="E934" i="12" a="1"/>
  <c r="E934" i="12" s="1"/>
  <c r="D934" i="12"/>
  <c r="F933" i="12"/>
  <c r="E933" i="12" a="1"/>
  <c r="E933" i="12" s="1"/>
  <c r="D933" i="12"/>
  <c r="F932" i="12"/>
  <c r="E932" i="12" a="1"/>
  <c r="E932" i="12" s="1"/>
  <c r="D932" i="12"/>
  <c r="F930" i="12"/>
  <c r="E930" i="12" a="1"/>
  <c r="E930" i="12" s="1"/>
  <c r="D930" i="12"/>
  <c r="F929" i="12"/>
  <c r="E929" i="12" a="1"/>
  <c r="E929" i="12" s="1"/>
  <c r="D929" i="12"/>
  <c r="F928" i="12"/>
  <c r="E928" i="12" a="1"/>
  <c r="E928" i="12" s="1"/>
  <c r="D928" i="12"/>
  <c r="F927" i="12"/>
  <c r="E927" i="12" a="1"/>
  <c r="E927" i="12" s="1"/>
  <c r="D927" i="12"/>
  <c r="F926" i="12"/>
  <c r="E926" i="12" a="1"/>
  <c r="E926" i="12" s="1"/>
  <c r="D926" i="12"/>
  <c r="F925" i="12"/>
  <c r="E925" i="12" a="1"/>
  <c r="E925" i="12" s="1"/>
  <c r="D925" i="12"/>
  <c r="F924" i="12"/>
  <c r="E924" i="12" a="1"/>
  <c r="E924" i="12" s="1"/>
  <c r="D924" i="12"/>
  <c r="F922" i="12"/>
  <c r="E922" i="12" a="1"/>
  <c r="E922" i="12" s="1"/>
  <c r="D922" i="12"/>
  <c r="F920" i="12"/>
  <c r="E920" i="12" a="1"/>
  <c r="E920" i="12" s="1"/>
  <c r="D920" i="12"/>
  <c r="F919" i="12"/>
  <c r="E919" i="12" a="1"/>
  <c r="E919" i="12" s="1"/>
  <c r="D919" i="12"/>
  <c r="F918" i="12"/>
  <c r="E918" i="12" a="1"/>
  <c r="E918" i="12" s="1"/>
  <c r="D918" i="12"/>
  <c r="F917" i="12"/>
  <c r="E917" i="12" a="1"/>
  <c r="E917" i="12" s="1"/>
  <c r="D917" i="12"/>
  <c r="F916" i="12"/>
  <c r="E916" i="12" a="1"/>
  <c r="E916" i="12" s="1"/>
  <c r="D916" i="12"/>
  <c r="F914" i="12"/>
  <c r="E914" i="12" a="1"/>
  <c r="E914" i="12" s="1"/>
  <c r="D914" i="12"/>
  <c r="F913" i="12"/>
  <c r="E913" i="12" a="1"/>
  <c r="E913" i="12" s="1"/>
  <c r="D913" i="12"/>
  <c r="F912" i="12"/>
  <c r="E912" i="12" a="1"/>
  <c r="E912" i="12" s="1"/>
  <c r="D912" i="12"/>
  <c r="F911" i="12"/>
  <c r="E911" i="12" a="1"/>
  <c r="E911" i="12" s="1"/>
  <c r="D911" i="12"/>
  <c r="F910" i="12"/>
  <c r="E910" i="12" a="1"/>
  <c r="E910" i="12" s="1"/>
  <c r="D910" i="12"/>
  <c r="F908" i="12"/>
  <c r="E908" i="12" a="1"/>
  <c r="E908" i="12" s="1"/>
  <c r="D908" i="12"/>
  <c r="F907" i="12"/>
  <c r="E907" i="12" a="1"/>
  <c r="E907" i="12" s="1"/>
  <c r="D907" i="12"/>
  <c r="F906" i="12"/>
  <c r="E906" i="12" a="1"/>
  <c r="E906" i="12" s="1"/>
  <c r="D906" i="12"/>
  <c r="F905" i="12"/>
  <c r="E905" i="12" a="1"/>
  <c r="E905" i="12" s="1"/>
  <c r="D905" i="12"/>
  <c r="F904" i="12"/>
  <c r="E904" i="12" a="1"/>
  <c r="E904" i="12" s="1"/>
  <c r="D904" i="12"/>
  <c r="F903" i="12"/>
  <c r="E903" i="12" a="1"/>
  <c r="E903" i="12" s="1"/>
  <c r="D903" i="12"/>
  <c r="F902" i="12"/>
  <c r="E902" i="12" a="1"/>
  <c r="E902" i="12" s="1"/>
  <c r="D902" i="12"/>
  <c r="F900" i="12"/>
  <c r="E900" i="12" a="1"/>
  <c r="E900" i="12" s="1"/>
  <c r="D900" i="12"/>
  <c r="F899" i="12"/>
  <c r="E899" i="12" a="1"/>
  <c r="E899" i="12" s="1"/>
  <c r="D899" i="12"/>
  <c r="F897" i="12"/>
  <c r="E897" i="12" a="1"/>
  <c r="E897" i="12" s="1"/>
  <c r="D897" i="12"/>
  <c r="F896" i="12"/>
  <c r="E896" i="12" a="1"/>
  <c r="E896" i="12" s="1"/>
  <c r="D896" i="12"/>
  <c r="F895" i="12"/>
  <c r="E895" i="12" a="1"/>
  <c r="E895" i="12" s="1"/>
  <c r="D895" i="12"/>
  <c r="F894" i="12"/>
  <c r="E894" i="12" a="1"/>
  <c r="E894" i="12" s="1"/>
  <c r="D894" i="12"/>
  <c r="F892" i="12"/>
  <c r="E892" i="12" a="1"/>
  <c r="E892" i="12" s="1"/>
  <c r="D892" i="12"/>
  <c r="F887" i="12"/>
  <c r="E887" i="12" a="1"/>
  <c r="E887" i="12" s="1"/>
  <c r="D887" i="12"/>
  <c r="F886" i="12"/>
  <c r="E886" i="12"/>
  <c r="E886" i="12" a="1"/>
  <c r="D886" i="12"/>
  <c r="F885" i="12"/>
  <c r="E885" i="12" a="1"/>
  <c r="E885" i="12" s="1"/>
  <c r="D885" i="12"/>
  <c r="F883" i="12"/>
  <c r="E883" i="12" a="1"/>
  <c r="E883" i="12" s="1"/>
  <c r="D883" i="12"/>
  <c r="F882" i="12"/>
  <c r="E882" i="12"/>
  <c r="E882" i="12" a="1"/>
  <c r="D882" i="12"/>
  <c r="F881" i="12"/>
  <c r="E881" i="12" a="1"/>
  <c r="E881" i="12" s="1"/>
  <c r="D881" i="12"/>
  <c r="F880" i="12"/>
  <c r="E880" i="12" a="1"/>
  <c r="E880" i="12" s="1"/>
  <c r="D880" i="12"/>
  <c r="F879" i="12"/>
  <c r="E879" i="12"/>
  <c r="E879" i="12" a="1"/>
  <c r="D879" i="12"/>
  <c r="F878" i="12"/>
  <c r="E878" i="12" a="1"/>
  <c r="E878" i="12" s="1"/>
  <c r="D878" i="12"/>
  <c r="F877" i="12"/>
  <c r="E877" i="12" a="1"/>
  <c r="E877" i="12" s="1"/>
  <c r="D877" i="12"/>
  <c r="F875" i="12"/>
  <c r="E875" i="12"/>
  <c r="E875" i="12" a="1"/>
  <c r="D875" i="12"/>
  <c r="F873" i="12"/>
  <c r="E873" i="12" a="1"/>
  <c r="E873" i="12" s="1"/>
  <c r="D873" i="12"/>
  <c r="F872" i="12"/>
  <c r="E872" i="12" a="1"/>
  <c r="E872" i="12" s="1"/>
  <c r="D872" i="12"/>
  <c r="F871" i="12"/>
  <c r="E871" i="12"/>
  <c r="E871" i="12" a="1"/>
  <c r="D871" i="12"/>
  <c r="F870" i="12"/>
  <c r="E870" i="12" a="1"/>
  <c r="E870" i="12" s="1"/>
  <c r="D870" i="12"/>
  <c r="F869" i="12"/>
  <c r="E869" i="12" a="1"/>
  <c r="E869" i="12" s="1"/>
  <c r="D869" i="12"/>
  <c r="F867" i="12"/>
  <c r="E867" i="12"/>
  <c r="E867" i="12" a="1"/>
  <c r="D867" i="12"/>
  <c r="F866" i="12"/>
  <c r="E866" i="12" a="1"/>
  <c r="E866" i="12" s="1"/>
  <c r="D866" i="12"/>
  <c r="F865" i="12"/>
  <c r="E865" i="12" a="1"/>
  <c r="E865" i="12" s="1"/>
  <c r="D865" i="12"/>
  <c r="F864" i="12"/>
  <c r="E864" i="12"/>
  <c r="E864" i="12" a="1"/>
  <c r="D864" i="12"/>
  <c r="F863" i="12"/>
  <c r="E863" i="12" a="1"/>
  <c r="E863" i="12" s="1"/>
  <c r="D863" i="12"/>
  <c r="F861" i="12"/>
  <c r="E861" i="12" a="1"/>
  <c r="E861" i="12" s="1"/>
  <c r="D861" i="12"/>
  <c r="F860" i="12"/>
  <c r="E860" i="12"/>
  <c r="E860" i="12" a="1"/>
  <c r="D860" i="12"/>
  <c r="F859" i="12"/>
  <c r="E859" i="12" a="1"/>
  <c r="E859" i="12" s="1"/>
  <c r="D859" i="12"/>
  <c r="F858" i="12"/>
  <c r="E858" i="12" a="1"/>
  <c r="E858" i="12" s="1"/>
  <c r="D858" i="12"/>
  <c r="F857" i="12"/>
  <c r="E857" i="12"/>
  <c r="E857" i="12" a="1"/>
  <c r="D857" i="12"/>
  <c r="F856" i="12"/>
  <c r="E856" i="12" a="1"/>
  <c r="E856" i="12" s="1"/>
  <c r="D856" i="12"/>
  <c r="F855" i="12"/>
  <c r="E855" i="12" a="1"/>
  <c r="E855" i="12" s="1"/>
  <c r="D855" i="12"/>
  <c r="F853" i="12"/>
  <c r="E853" i="12"/>
  <c r="E853" i="12" a="1"/>
  <c r="D853" i="12"/>
  <c r="F852" i="12"/>
  <c r="E852" i="12" a="1"/>
  <c r="E852" i="12" s="1"/>
  <c r="D852" i="12"/>
  <c r="F850" i="12"/>
  <c r="E850" i="12" a="1"/>
  <c r="E850" i="12" s="1"/>
  <c r="D850" i="12"/>
  <c r="F849" i="12"/>
  <c r="E849" i="12"/>
  <c r="E849" i="12" a="1"/>
  <c r="D849" i="12"/>
  <c r="F848" i="12"/>
  <c r="E848" i="12" a="1"/>
  <c r="E848" i="12" s="1"/>
  <c r="D848" i="12"/>
  <c r="F847" i="12"/>
  <c r="E847" i="12" a="1"/>
  <c r="E847" i="12" s="1"/>
  <c r="D847" i="12"/>
  <c r="F845" i="12"/>
  <c r="E845" i="12"/>
  <c r="E845" i="12" a="1"/>
  <c r="D845" i="12"/>
  <c r="F840" i="12"/>
  <c r="E840" i="12" a="1"/>
  <c r="E840" i="12" s="1"/>
  <c r="D840" i="12"/>
  <c r="F839" i="12"/>
  <c r="E839" i="12" a="1"/>
  <c r="E839" i="12" s="1"/>
  <c r="D839" i="12"/>
  <c r="F838" i="12"/>
  <c r="E838" i="12" a="1"/>
  <c r="E838" i="12" s="1"/>
  <c r="D838" i="12"/>
  <c r="F836" i="12"/>
  <c r="E836" i="12" a="1"/>
  <c r="E836" i="12" s="1"/>
  <c r="D836" i="12"/>
  <c r="F835" i="12"/>
  <c r="E835" i="12" a="1"/>
  <c r="E835" i="12" s="1"/>
  <c r="D835" i="12"/>
  <c r="F834" i="12"/>
  <c r="E834" i="12" a="1"/>
  <c r="E834" i="12" s="1"/>
  <c r="D834" i="12"/>
  <c r="F833" i="12"/>
  <c r="E833" i="12" a="1"/>
  <c r="E833" i="12" s="1"/>
  <c r="D833" i="12"/>
  <c r="F832" i="12"/>
  <c r="E832" i="12" a="1"/>
  <c r="E832" i="12" s="1"/>
  <c r="D832" i="12"/>
  <c r="F831" i="12"/>
  <c r="E831" i="12" a="1"/>
  <c r="E831" i="12" s="1"/>
  <c r="D831" i="12"/>
  <c r="F830" i="12"/>
  <c r="E830" i="12" a="1"/>
  <c r="E830" i="12" s="1"/>
  <c r="D830" i="12"/>
  <c r="F828" i="12"/>
  <c r="E828" i="12" a="1"/>
  <c r="E828" i="12" s="1"/>
  <c r="D828" i="12"/>
  <c r="F826" i="12"/>
  <c r="E826" i="12" a="1"/>
  <c r="E826" i="12" s="1"/>
  <c r="D826" i="12"/>
  <c r="F825" i="12"/>
  <c r="E825" i="12" a="1"/>
  <c r="E825" i="12" s="1"/>
  <c r="D825" i="12"/>
  <c r="F824" i="12"/>
  <c r="E824" i="12" a="1"/>
  <c r="E824" i="12" s="1"/>
  <c r="D824" i="12"/>
  <c r="F823" i="12"/>
  <c r="E823" i="12" a="1"/>
  <c r="E823" i="12" s="1"/>
  <c r="D823" i="12"/>
  <c r="F822" i="12"/>
  <c r="E822" i="12" a="1"/>
  <c r="E822" i="12" s="1"/>
  <c r="D822" i="12"/>
  <c r="F820" i="12"/>
  <c r="E820" i="12" a="1"/>
  <c r="E820" i="12" s="1"/>
  <c r="D820" i="12"/>
  <c r="F819" i="12"/>
  <c r="E819" i="12" a="1"/>
  <c r="E819" i="12" s="1"/>
  <c r="D819" i="12"/>
  <c r="F818" i="12"/>
  <c r="E818" i="12" a="1"/>
  <c r="E818" i="12" s="1"/>
  <c r="D818" i="12"/>
  <c r="F817" i="12"/>
  <c r="E817" i="12" a="1"/>
  <c r="E817" i="12" s="1"/>
  <c r="D817" i="12"/>
  <c r="F816" i="12"/>
  <c r="E816" i="12" a="1"/>
  <c r="E816" i="12" s="1"/>
  <c r="D816" i="12"/>
  <c r="F814" i="12"/>
  <c r="E814" i="12" a="1"/>
  <c r="E814" i="12" s="1"/>
  <c r="D814" i="12"/>
  <c r="F813" i="12"/>
  <c r="E813" i="12" a="1"/>
  <c r="E813" i="12" s="1"/>
  <c r="D813" i="12"/>
  <c r="F812" i="12"/>
  <c r="E812" i="12" a="1"/>
  <c r="E812" i="12" s="1"/>
  <c r="D812" i="12"/>
  <c r="F811" i="12"/>
  <c r="E811" i="12" a="1"/>
  <c r="E811" i="12" s="1"/>
  <c r="D811" i="12"/>
  <c r="F810" i="12"/>
  <c r="E810" i="12" a="1"/>
  <c r="E810" i="12" s="1"/>
  <c r="D810" i="12"/>
  <c r="F809" i="12"/>
  <c r="E809" i="12" a="1"/>
  <c r="E809" i="12" s="1"/>
  <c r="D809" i="12"/>
  <c r="F808" i="12"/>
  <c r="E808" i="12" a="1"/>
  <c r="E808" i="12" s="1"/>
  <c r="D808" i="12"/>
  <c r="F806" i="12"/>
  <c r="E806" i="12" a="1"/>
  <c r="E806" i="12" s="1"/>
  <c r="D806" i="12"/>
  <c r="F805" i="12"/>
  <c r="E805" i="12" a="1"/>
  <c r="E805" i="12" s="1"/>
  <c r="D805" i="12"/>
  <c r="F803" i="12"/>
  <c r="E803" i="12" a="1"/>
  <c r="E803" i="12" s="1"/>
  <c r="D803" i="12"/>
  <c r="F802" i="12"/>
  <c r="E802" i="12" a="1"/>
  <c r="E802" i="12" s="1"/>
  <c r="D802" i="12"/>
  <c r="F801" i="12"/>
  <c r="E801" i="12" a="1"/>
  <c r="E801" i="12" s="1"/>
  <c r="D801" i="12"/>
  <c r="F800" i="12"/>
  <c r="E800" i="12" a="1"/>
  <c r="E800" i="12" s="1"/>
  <c r="D800" i="12"/>
  <c r="F798" i="12"/>
  <c r="E798" i="12" a="1"/>
  <c r="E798" i="12" s="1"/>
  <c r="D798" i="12"/>
  <c r="F793" i="12"/>
  <c r="E793" i="12" a="1"/>
  <c r="E793" i="12" s="1"/>
  <c r="D793" i="12"/>
  <c r="F792" i="12"/>
  <c r="E792" i="12" a="1"/>
  <c r="E792" i="12" s="1"/>
  <c r="D792" i="12"/>
  <c r="F791" i="12"/>
  <c r="E791" i="12" a="1"/>
  <c r="E791" i="12" s="1"/>
  <c r="D791" i="12"/>
  <c r="F789" i="12"/>
  <c r="E789" i="12" a="1"/>
  <c r="E789" i="12" s="1"/>
  <c r="D789" i="12"/>
  <c r="F788" i="12"/>
  <c r="E788" i="12" a="1"/>
  <c r="E788" i="12" s="1"/>
  <c r="D788" i="12"/>
  <c r="F787" i="12"/>
  <c r="E787" i="12" a="1"/>
  <c r="E787" i="12" s="1"/>
  <c r="D787" i="12"/>
  <c r="F786" i="12"/>
  <c r="E786" i="12" a="1"/>
  <c r="E786" i="12" s="1"/>
  <c r="D786" i="12"/>
  <c r="F785" i="12"/>
  <c r="E785" i="12" a="1"/>
  <c r="E785" i="12" s="1"/>
  <c r="D785" i="12"/>
  <c r="F784" i="12"/>
  <c r="E784" i="12" a="1"/>
  <c r="E784" i="12" s="1"/>
  <c r="D784" i="12"/>
  <c r="F783" i="12"/>
  <c r="E783" i="12" a="1"/>
  <c r="E783" i="12" s="1"/>
  <c r="D783" i="12"/>
  <c r="F781" i="12"/>
  <c r="E781" i="12" a="1"/>
  <c r="E781" i="12" s="1"/>
  <c r="D781" i="12"/>
  <c r="F779" i="12"/>
  <c r="E779" i="12" a="1"/>
  <c r="E779" i="12" s="1"/>
  <c r="D779" i="12"/>
  <c r="F778" i="12"/>
  <c r="E778" i="12" a="1"/>
  <c r="E778" i="12" s="1"/>
  <c r="D778" i="12"/>
  <c r="F777" i="12"/>
  <c r="E777" i="12" a="1"/>
  <c r="E777" i="12" s="1"/>
  <c r="D777" i="12"/>
  <c r="F776" i="12"/>
  <c r="E776" i="12" a="1"/>
  <c r="E776" i="12" s="1"/>
  <c r="D776" i="12"/>
  <c r="F775" i="12"/>
  <c r="E775" i="12" a="1"/>
  <c r="E775" i="12" s="1"/>
  <c r="D775" i="12"/>
  <c r="F773" i="12"/>
  <c r="E773" i="12" a="1"/>
  <c r="E773" i="12" s="1"/>
  <c r="D773" i="12"/>
  <c r="F772" i="12"/>
  <c r="E772" i="12" a="1"/>
  <c r="E772" i="12" s="1"/>
  <c r="D772" i="12"/>
  <c r="F771" i="12"/>
  <c r="E771" i="12" a="1"/>
  <c r="E771" i="12" s="1"/>
  <c r="D771" i="12"/>
  <c r="F770" i="12"/>
  <c r="E770" i="12" a="1"/>
  <c r="E770" i="12" s="1"/>
  <c r="D770" i="12"/>
  <c r="F769" i="12"/>
  <c r="E769" i="12" a="1"/>
  <c r="E769" i="12" s="1"/>
  <c r="D769" i="12"/>
  <c r="F767" i="12"/>
  <c r="E767" i="12" a="1"/>
  <c r="E767" i="12" s="1"/>
  <c r="D767" i="12"/>
  <c r="F766" i="12"/>
  <c r="E766" i="12" a="1"/>
  <c r="E766" i="12" s="1"/>
  <c r="D766" i="12"/>
  <c r="F765" i="12"/>
  <c r="E765" i="12" a="1"/>
  <c r="E765" i="12" s="1"/>
  <c r="D765" i="12"/>
  <c r="F764" i="12"/>
  <c r="E764" i="12" a="1"/>
  <c r="E764" i="12" s="1"/>
  <c r="D764" i="12"/>
  <c r="F763" i="12"/>
  <c r="E763" i="12" a="1"/>
  <c r="E763" i="12" s="1"/>
  <c r="D763" i="12"/>
  <c r="F762" i="12"/>
  <c r="E762" i="12" a="1"/>
  <c r="E762" i="12" s="1"/>
  <c r="D762" i="12"/>
  <c r="F761" i="12"/>
  <c r="E761" i="12" a="1"/>
  <c r="E761" i="12" s="1"/>
  <c r="D761" i="12"/>
  <c r="F759" i="12"/>
  <c r="E759" i="12" a="1"/>
  <c r="E759" i="12" s="1"/>
  <c r="D759" i="12"/>
  <c r="F758" i="12"/>
  <c r="E758" i="12" a="1"/>
  <c r="E758" i="12" s="1"/>
  <c r="D758" i="12"/>
  <c r="F756" i="12"/>
  <c r="E756" i="12" a="1"/>
  <c r="E756" i="12" s="1"/>
  <c r="D756" i="12"/>
  <c r="F755" i="12"/>
  <c r="E755" i="12" a="1"/>
  <c r="E755" i="12" s="1"/>
  <c r="D755" i="12"/>
  <c r="F754" i="12"/>
  <c r="E754" i="12" a="1"/>
  <c r="E754" i="12" s="1"/>
  <c r="D754" i="12"/>
  <c r="F753" i="12"/>
  <c r="E753" i="12" a="1"/>
  <c r="E753" i="12" s="1"/>
  <c r="D753" i="12"/>
  <c r="F751" i="12"/>
  <c r="E751" i="12" a="1"/>
  <c r="E751" i="12" s="1"/>
  <c r="D751" i="12"/>
  <c r="F746" i="12"/>
  <c r="E746" i="12" a="1"/>
  <c r="E746" i="12" s="1"/>
  <c r="D746" i="12"/>
  <c r="F745" i="12"/>
  <c r="E745" i="12" a="1"/>
  <c r="E745" i="12" s="1"/>
  <c r="D745" i="12"/>
  <c r="F744" i="12"/>
  <c r="E744" i="12" a="1"/>
  <c r="E744" i="12" s="1"/>
  <c r="D744" i="12"/>
  <c r="F742" i="12"/>
  <c r="E742" i="12" a="1"/>
  <c r="E742" i="12" s="1"/>
  <c r="D742" i="12"/>
  <c r="F741" i="12"/>
  <c r="E741" i="12" a="1"/>
  <c r="E741" i="12" s="1"/>
  <c r="D741" i="12"/>
  <c r="F740" i="12"/>
  <c r="E740" i="12" a="1"/>
  <c r="E740" i="12" s="1"/>
  <c r="D740" i="12"/>
  <c r="F739" i="12"/>
  <c r="E739" i="12" a="1"/>
  <c r="E739" i="12" s="1"/>
  <c r="D739" i="12"/>
  <c r="F738" i="12"/>
  <c r="E738" i="12" a="1"/>
  <c r="E738" i="12" s="1"/>
  <c r="D738" i="12"/>
  <c r="F737" i="12"/>
  <c r="E737" i="12" a="1"/>
  <c r="E737" i="12" s="1"/>
  <c r="D737" i="12"/>
  <c r="F736" i="12"/>
  <c r="E736" i="12" a="1"/>
  <c r="E736" i="12" s="1"/>
  <c r="D736" i="12"/>
  <c r="F734" i="12"/>
  <c r="E734" i="12" a="1"/>
  <c r="E734" i="12" s="1"/>
  <c r="D734" i="12"/>
  <c r="F732" i="12"/>
  <c r="E732" i="12" a="1"/>
  <c r="E732" i="12" s="1"/>
  <c r="D732" i="12"/>
  <c r="F731" i="12"/>
  <c r="E731" i="12" a="1"/>
  <c r="E731" i="12" s="1"/>
  <c r="D731" i="12"/>
  <c r="F730" i="12"/>
  <c r="E730" i="12" a="1"/>
  <c r="E730" i="12" s="1"/>
  <c r="D730" i="12"/>
  <c r="F729" i="12"/>
  <c r="E729" i="12" a="1"/>
  <c r="E729" i="12" s="1"/>
  <c r="D729" i="12"/>
  <c r="F728" i="12"/>
  <c r="E728" i="12" a="1"/>
  <c r="E728" i="12" s="1"/>
  <c r="D728" i="12"/>
  <c r="F726" i="12"/>
  <c r="E726" i="12" a="1"/>
  <c r="E726" i="12" s="1"/>
  <c r="D726" i="12"/>
  <c r="F725" i="12"/>
  <c r="E725" i="12" a="1"/>
  <c r="E725" i="12" s="1"/>
  <c r="D725" i="12"/>
  <c r="F724" i="12"/>
  <c r="E724" i="12" a="1"/>
  <c r="E724" i="12" s="1"/>
  <c r="D724" i="12"/>
  <c r="F723" i="12"/>
  <c r="E723" i="12" a="1"/>
  <c r="E723" i="12" s="1"/>
  <c r="D723" i="12"/>
  <c r="F722" i="12"/>
  <c r="E722" i="12" a="1"/>
  <c r="E722" i="12" s="1"/>
  <c r="D722" i="12"/>
  <c r="F720" i="12"/>
  <c r="E720" i="12" a="1"/>
  <c r="E720" i="12" s="1"/>
  <c r="D720" i="12"/>
  <c r="F719" i="12"/>
  <c r="E719" i="12" a="1"/>
  <c r="E719" i="12" s="1"/>
  <c r="D719" i="12"/>
  <c r="F718" i="12"/>
  <c r="E718" i="12" a="1"/>
  <c r="E718" i="12" s="1"/>
  <c r="D718" i="12"/>
  <c r="F717" i="12"/>
  <c r="E717" i="12" a="1"/>
  <c r="E717" i="12" s="1"/>
  <c r="D717" i="12"/>
  <c r="F716" i="12"/>
  <c r="E716" i="12" a="1"/>
  <c r="E716" i="12" s="1"/>
  <c r="D716" i="12"/>
  <c r="F715" i="12"/>
  <c r="E715" i="12" a="1"/>
  <c r="E715" i="12" s="1"/>
  <c r="D715" i="12"/>
  <c r="F714" i="12"/>
  <c r="E714" i="12" a="1"/>
  <c r="E714" i="12" s="1"/>
  <c r="D714" i="12"/>
  <c r="F712" i="12"/>
  <c r="E712" i="12" a="1"/>
  <c r="E712" i="12" s="1"/>
  <c r="D712" i="12"/>
  <c r="F711" i="12"/>
  <c r="E711" i="12" a="1"/>
  <c r="E711" i="12" s="1"/>
  <c r="D711" i="12"/>
  <c r="F709" i="12"/>
  <c r="E709" i="12" a="1"/>
  <c r="E709" i="12" s="1"/>
  <c r="D709" i="12"/>
  <c r="F708" i="12"/>
  <c r="E708" i="12" a="1"/>
  <c r="E708" i="12" s="1"/>
  <c r="D708" i="12"/>
  <c r="F707" i="12"/>
  <c r="E707" i="12" a="1"/>
  <c r="E707" i="12" s="1"/>
  <c r="D707" i="12"/>
  <c r="F706" i="12"/>
  <c r="E706" i="12" a="1"/>
  <c r="E706" i="12" s="1"/>
  <c r="D706" i="12"/>
  <c r="F704" i="12"/>
  <c r="E704" i="12" a="1"/>
  <c r="E704" i="12" s="1"/>
  <c r="D704" i="12"/>
  <c r="F699" i="12"/>
  <c r="E699" i="12" a="1"/>
  <c r="E699" i="12" s="1"/>
  <c r="D699" i="12"/>
  <c r="F698" i="12"/>
  <c r="E698" i="12" a="1"/>
  <c r="E698" i="12" s="1"/>
  <c r="D698" i="12"/>
  <c r="F697" i="12"/>
  <c r="E697" i="12" a="1"/>
  <c r="E697" i="12" s="1"/>
  <c r="D697" i="12"/>
  <c r="F695" i="12"/>
  <c r="E695" i="12" a="1"/>
  <c r="E695" i="12" s="1"/>
  <c r="D695" i="12"/>
  <c r="F694" i="12"/>
  <c r="E694" i="12" a="1"/>
  <c r="E694" i="12" s="1"/>
  <c r="D694" i="12"/>
  <c r="F693" i="12"/>
  <c r="E693" i="12" a="1"/>
  <c r="E693" i="12" s="1"/>
  <c r="D693" i="12"/>
  <c r="F692" i="12"/>
  <c r="E692" i="12" a="1"/>
  <c r="E692" i="12" s="1"/>
  <c r="D692" i="12"/>
  <c r="F691" i="12"/>
  <c r="E691" i="12" a="1"/>
  <c r="E691" i="12" s="1"/>
  <c r="D691" i="12"/>
  <c r="F690" i="12"/>
  <c r="E690" i="12" a="1"/>
  <c r="E690" i="12" s="1"/>
  <c r="D690" i="12"/>
  <c r="F689" i="12"/>
  <c r="E689" i="12" a="1"/>
  <c r="E689" i="12" s="1"/>
  <c r="D689" i="12"/>
  <c r="F687" i="12"/>
  <c r="E687" i="12" a="1"/>
  <c r="E687" i="12" s="1"/>
  <c r="D687" i="12"/>
  <c r="F685" i="12"/>
  <c r="E685" i="12" a="1"/>
  <c r="E685" i="12" s="1"/>
  <c r="D685" i="12"/>
  <c r="F684" i="12"/>
  <c r="E684" i="12" a="1"/>
  <c r="E684" i="12" s="1"/>
  <c r="D684" i="12"/>
  <c r="F683" i="12"/>
  <c r="E683" i="12" a="1"/>
  <c r="E683" i="12" s="1"/>
  <c r="D683" i="12"/>
  <c r="F682" i="12"/>
  <c r="E682" i="12" a="1"/>
  <c r="E682" i="12" s="1"/>
  <c r="D682" i="12"/>
  <c r="F681" i="12"/>
  <c r="E681" i="12" a="1"/>
  <c r="E681" i="12" s="1"/>
  <c r="D681" i="12"/>
  <c r="F679" i="12"/>
  <c r="E679" i="12" a="1"/>
  <c r="E679" i="12" s="1"/>
  <c r="D679" i="12"/>
  <c r="F678" i="12"/>
  <c r="E678" i="12" a="1"/>
  <c r="E678" i="12" s="1"/>
  <c r="D678" i="12"/>
  <c r="F677" i="12"/>
  <c r="E677" i="12" a="1"/>
  <c r="E677" i="12" s="1"/>
  <c r="D677" i="12"/>
  <c r="F676" i="12"/>
  <c r="E676" i="12" a="1"/>
  <c r="E676" i="12" s="1"/>
  <c r="D676" i="12"/>
  <c r="F675" i="12"/>
  <c r="E675" i="12" a="1"/>
  <c r="E675" i="12" s="1"/>
  <c r="D675" i="12"/>
  <c r="F673" i="12"/>
  <c r="E673" i="12" a="1"/>
  <c r="E673" i="12" s="1"/>
  <c r="D673" i="12"/>
  <c r="F672" i="12"/>
  <c r="E672" i="12" a="1"/>
  <c r="E672" i="12" s="1"/>
  <c r="D672" i="12"/>
  <c r="F671" i="12"/>
  <c r="E671" i="12" a="1"/>
  <c r="E671" i="12" s="1"/>
  <c r="D671" i="12"/>
  <c r="F670" i="12"/>
  <c r="E670" i="12" a="1"/>
  <c r="E670" i="12" s="1"/>
  <c r="D670" i="12"/>
  <c r="F669" i="12"/>
  <c r="E669" i="12" a="1"/>
  <c r="E669" i="12" s="1"/>
  <c r="D669" i="12"/>
  <c r="F668" i="12"/>
  <c r="E668" i="12" a="1"/>
  <c r="E668" i="12" s="1"/>
  <c r="D668" i="12"/>
  <c r="F667" i="12"/>
  <c r="E667" i="12" a="1"/>
  <c r="E667" i="12" s="1"/>
  <c r="D667" i="12"/>
  <c r="F665" i="12"/>
  <c r="E665" i="12" a="1"/>
  <c r="E665" i="12" s="1"/>
  <c r="D665" i="12"/>
  <c r="F664" i="12"/>
  <c r="E664" i="12" a="1"/>
  <c r="E664" i="12" s="1"/>
  <c r="D664" i="12"/>
  <c r="F662" i="12"/>
  <c r="E662" i="12" a="1"/>
  <c r="E662" i="12" s="1"/>
  <c r="D662" i="12"/>
  <c r="F661" i="12"/>
  <c r="E661" i="12" a="1"/>
  <c r="E661" i="12" s="1"/>
  <c r="D661" i="12"/>
  <c r="F660" i="12"/>
  <c r="E660" i="12" a="1"/>
  <c r="E660" i="12" s="1"/>
  <c r="D660" i="12"/>
  <c r="F659" i="12"/>
  <c r="E659" i="12" a="1"/>
  <c r="E659" i="12" s="1"/>
  <c r="D659" i="12"/>
  <c r="F657" i="12"/>
  <c r="E657" i="12" a="1"/>
  <c r="E657" i="12" s="1"/>
  <c r="D657" i="12"/>
  <c r="F652" i="12"/>
  <c r="E652" i="12" a="1"/>
  <c r="E652" i="12" s="1"/>
  <c r="D652" i="12"/>
  <c r="F651" i="12"/>
  <c r="E651" i="12" a="1"/>
  <c r="E651" i="12" s="1"/>
  <c r="D651" i="12"/>
  <c r="F650" i="12"/>
  <c r="E650" i="12" a="1"/>
  <c r="E650" i="12" s="1"/>
  <c r="D650" i="12"/>
  <c r="F648" i="12"/>
  <c r="E648" i="12" a="1"/>
  <c r="E648" i="12" s="1"/>
  <c r="D648" i="12"/>
  <c r="F647" i="12"/>
  <c r="E647" i="12" a="1"/>
  <c r="E647" i="12" s="1"/>
  <c r="D647" i="12"/>
  <c r="F646" i="12"/>
  <c r="E646" i="12" a="1"/>
  <c r="E646" i="12" s="1"/>
  <c r="D646" i="12"/>
  <c r="F645" i="12"/>
  <c r="E645" i="12" a="1"/>
  <c r="E645" i="12" s="1"/>
  <c r="D645" i="12"/>
  <c r="F644" i="12"/>
  <c r="E644" i="12" a="1"/>
  <c r="E644" i="12" s="1"/>
  <c r="D644" i="12"/>
  <c r="F643" i="12"/>
  <c r="E643" i="12" a="1"/>
  <c r="E643" i="12" s="1"/>
  <c r="D643" i="12"/>
  <c r="F642" i="12"/>
  <c r="E642" i="12" a="1"/>
  <c r="E642" i="12" s="1"/>
  <c r="D642" i="12"/>
  <c r="F640" i="12"/>
  <c r="E640" i="12" a="1"/>
  <c r="E640" i="12" s="1"/>
  <c r="D640" i="12"/>
  <c r="F638" i="12"/>
  <c r="E638" i="12" a="1"/>
  <c r="E638" i="12" s="1"/>
  <c r="D638" i="12"/>
  <c r="F637" i="12"/>
  <c r="E637" i="12" a="1"/>
  <c r="E637" i="12" s="1"/>
  <c r="D637" i="12"/>
  <c r="F636" i="12"/>
  <c r="E636" i="12" a="1"/>
  <c r="E636" i="12" s="1"/>
  <c r="D636" i="12"/>
  <c r="F635" i="12"/>
  <c r="E635" i="12" a="1"/>
  <c r="E635" i="12" s="1"/>
  <c r="D635" i="12"/>
  <c r="F634" i="12"/>
  <c r="E634" i="12" a="1"/>
  <c r="E634" i="12" s="1"/>
  <c r="D634" i="12"/>
  <c r="F632" i="12"/>
  <c r="E632" i="12" a="1"/>
  <c r="E632" i="12" s="1"/>
  <c r="D632" i="12"/>
  <c r="F631" i="12"/>
  <c r="E631" i="12" a="1"/>
  <c r="E631" i="12" s="1"/>
  <c r="D631" i="12"/>
  <c r="F630" i="12"/>
  <c r="E630" i="12" a="1"/>
  <c r="E630" i="12" s="1"/>
  <c r="D630" i="12"/>
  <c r="F629" i="12"/>
  <c r="E629" i="12" a="1"/>
  <c r="E629" i="12" s="1"/>
  <c r="D629" i="12"/>
  <c r="F628" i="12"/>
  <c r="E628" i="12" a="1"/>
  <c r="E628" i="12" s="1"/>
  <c r="D628" i="12"/>
  <c r="F626" i="12"/>
  <c r="E626" i="12" a="1"/>
  <c r="E626" i="12" s="1"/>
  <c r="D626" i="12"/>
  <c r="F625" i="12"/>
  <c r="E625" i="12" a="1"/>
  <c r="E625" i="12" s="1"/>
  <c r="D625" i="12"/>
  <c r="F624" i="12"/>
  <c r="E624" i="12" a="1"/>
  <c r="E624" i="12" s="1"/>
  <c r="D624" i="12"/>
  <c r="F623" i="12"/>
  <c r="E623" i="12" a="1"/>
  <c r="E623" i="12" s="1"/>
  <c r="D623" i="12"/>
  <c r="F622" i="12"/>
  <c r="E622" i="12" a="1"/>
  <c r="E622" i="12" s="1"/>
  <c r="D622" i="12"/>
  <c r="F621" i="12"/>
  <c r="E621" i="12" a="1"/>
  <c r="E621" i="12" s="1"/>
  <c r="D621" i="12"/>
  <c r="F620" i="12"/>
  <c r="E620" i="12" a="1"/>
  <c r="E620" i="12" s="1"/>
  <c r="D620" i="12"/>
  <c r="F618" i="12"/>
  <c r="E618" i="12" a="1"/>
  <c r="E618" i="12" s="1"/>
  <c r="D618" i="12"/>
  <c r="F617" i="12"/>
  <c r="E617" i="12" a="1"/>
  <c r="E617" i="12" s="1"/>
  <c r="D617" i="12"/>
  <c r="F615" i="12"/>
  <c r="E615" i="12" a="1"/>
  <c r="E615" i="12" s="1"/>
  <c r="D615" i="12"/>
  <c r="F614" i="12"/>
  <c r="E614" i="12" a="1"/>
  <c r="E614" i="12" s="1"/>
  <c r="D614" i="12"/>
  <c r="F613" i="12"/>
  <c r="E613" i="12" a="1"/>
  <c r="E613" i="12" s="1"/>
  <c r="D613" i="12"/>
  <c r="F612" i="12"/>
  <c r="E612" i="12" a="1"/>
  <c r="E612" i="12" s="1"/>
  <c r="D612" i="12"/>
  <c r="F610" i="12"/>
  <c r="E610" i="12" a="1"/>
  <c r="E610" i="12" s="1"/>
  <c r="D610" i="12"/>
  <c r="F605" i="12"/>
  <c r="E605" i="12" a="1"/>
  <c r="E605" i="12" s="1"/>
  <c r="D605" i="12"/>
  <c r="F604" i="12"/>
  <c r="E604" i="12" a="1"/>
  <c r="E604" i="12" s="1"/>
  <c r="D604" i="12"/>
  <c r="F603" i="12"/>
  <c r="E603" i="12" a="1"/>
  <c r="E603" i="12" s="1"/>
  <c r="D603" i="12"/>
  <c r="F601" i="12"/>
  <c r="E601" i="12" a="1"/>
  <c r="E601" i="12" s="1"/>
  <c r="D601" i="12"/>
  <c r="F600" i="12"/>
  <c r="E600" i="12" a="1"/>
  <c r="E600" i="12" s="1"/>
  <c r="D600" i="12"/>
  <c r="F599" i="12"/>
  <c r="E599" i="12" a="1"/>
  <c r="E599" i="12" s="1"/>
  <c r="D599" i="12"/>
  <c r="F598" i="12"/>
  <c r="E598" i="12" a="1"/>
  <c r="E598" i="12" s="1"/>
  <c r="D598" i="12"/>
  <c r="F597" i="12"/>
  <c r="E597" i="12" a="1"/>
  <c r="E597" i="12" s="1"/>
  <c r="D597" i="12"/>
  <c r="F596" i="12"/>
  <c r="E596" i="12" a="1"/>
  <c r="E596" i="12" s="1"/>
  <c r="D596" i="12"/>
  <c r="F595" i="12"/>
  <c r="E595" i="12" a="1"/>
  <c r="E595" i="12" s="1"/>
  <c r="D595" i="12"/>
  <c r="F593" i="12"/>
  <c r="E593" i="12" a="1"/>
  <c r="E593" i="12" s="1"/>
  <c r="D593" i="12"/>
  <c r="F591" i="12"/>
  <c r="E591" i="12" a="1"/>
  <c r="E591" i="12" s="1"/>
  <c r="D591" i="12"/>
  <c r="F590" i="12"/>
  <c r="E590" i="12" a="1"/>
  <c r="E590" i="12" s="1"/>
  <c r="D590" i="12"/>
  <c r="F589" i="12"/>
  <c r="E589" i="12" a="1"/>
  <c r="E589" i="12" s="1"/>
  <c r="D589" i="12"/>
  <c r="F588" i="12"/>
  <c r="E588" i="12" a="1"/>
  <c r="E588" i="12" s="1"/>
  <c r="D588" i="12"/>
  <c r="F587" i="12"/>
  <c r="E587" i="12" a="1"/>
  <c r="E587" i="12" s="1"/>
  <c r="D587" i="12"/>
  <c r="F585" i="12"/>
  <c r="E585" i="12" a="1"/>
  <c r="E585" i="12" s="1"/>
  <c r="D585" i="12"/>
  <c r="F584" i="12"/>
  <c r="E584" i="12" a="1"/>
  <c r="E584" i="12" s="1"/>
  <c r="D584" i="12"/>
  <c r="F583" i="12"/>
  <c r="E583" i="12" a="1"/>
  <c r="E583" i="12" s="1"/>
  <c r="D583" i="12"/>
  <c r="F582" i="12"/>
  <c r="E582" i="12" a="1"/>
  <c r="E582" i="12" s="1"/>
  <c r="D582" i="12"/>
  <c r="F581" i="12"/>
  <c r="E581" i="12" a="1"/>
  <c r="E581" i="12" s="1"/>
  <c r="D581" i="12"/>
  <c r="F579" i="12"/>
  <c r="E579" i="12" a="1"/>
  <c r="E579" i="12" s="1"/>
  <c r="D579" i="12"/>
  <c r="F578" i="12"/>
  <c r="E578" i="12" a="1"/>
  <c r="E578" i="12" s="1"/>
  <c r="D578" i="12"/>
  <c r="F577" i="12"/>
  <c r="E577" i="12" a="1"/>
  <c r="E577" i="12" s="1"/>
  <c r="D577" i="12"/>
  <c r="F576" i="12"/>
  <c r="E576" i="12" a="1"/>
  <c r="E576" i="12" s="1"/>
  <c r="D576" i="12"/>
  <c r="F575" i="12"/>
  <c r="E575" i="12" a="1"/>
  <c r="E575" i="12" s="1"/>
  <c r="D575" i="12"/>
  <c r="F574" i="12"/>
  <c r="E574" i="12" a="1"/>
  <c r="E574" i="12" s="1"/>
  <c r="D574" i="12"/>
  <c r="F573" i="12"/>
  <c r="E573" i="12" a="1"/>
  <c r="E573" i="12" s="1"/>
  <c r="D573" i="12"/>
  <c r="F571" i="12"/>
  <c r="E571" i="12" a="1"/>
  <c r="E571" i="12" s="1"/>
  <c r="D571" i="12"/>
  <c r="F570" i="12"/>
  <c r="E570" i="12" a="1"/>
  <c r="E570" i="12" s="1"/>
  <c r="D570" i="12"/>
  <c r="F568" i="12"/>
  <c r="E568" i="12" a="1"/>
  <c r="E568" i="12" s="1"/>
  <c r="D568" i="12"/>
  <c r="F567" i="12"/>
  <c r="E567" i="12" a="1"/>
  <c r="E567" i="12" s="1"/>
  <c r="D567" i="12"/>
  <c r="F566" i="12"/>
  <c r="E566" i="12" a="1"/>
  <c r="E566" i="12" s="1"/>
  <c r="D566" i="12"/>
  <c r="F565" i="12"/>
  <c r="E565" i="12" a="1"/>
  <c r="E565" i="12" s="1"/>
  <c r="D565" i="12"/>
  <c r="F563" i="12"/>
  <c r="E563" i="12" a="1"/>
  <c r="E563" i="12" s="1"/>
  <c r="D563" i="12"/>
  <c r="F558" i="12"/>
  <c r="E558" i="12"/>
  <c r="E558" i="12" a="1"/>
  <c r="D558" i="12"/>
  <c r="F557" i="12"/>
  <c r="E557" i="12" a="1"/>
  <c r="E557" i="12" s="1"/>
  <c r="D557" i="12"/>
  <c r="F556" i="12"/>
  <c r="E556" i="12" a="1"/>
  <c r="E556" i="12" s="1"/>
  <c r="D556" i="12"/>
  <c r="F554" i="12"/>
  <c r="E554" i="12"/>
  <c r="E554" i="12" a="1"/>
  <c r="D554" i="12"/>
  <c r="F553" i="12"/>
  <c r="E553" i="12" a="1"/>
  <c r="E553" i="12" s="1"/>
  <c r="D553" i="12"/>
  <c r="F552" i="12"/>
  <c r="E552" i="12" a="1"/>
  <c r="E552" i="12" s="1"/>
  <c r="D552" i="12"/>
  <c r="F551" i="12"/>
  <c r="E551" i="12"/>
  <c r="E551" i="12" a="1"/>
  <c r="D551" i="12"/>
  <c r="F550" i="12"/>
  <c r="E550" i="12" a="1"/>
  <c r="E550" i="12" s="1"/>
  <c r="D550" i="12"/>
  <c r="F549" i="12"/>
  <c r="E549" i="12" a="1"/>
  <c r="E549" i="12" s="1"/>
  <c r="D549" i="12"/>
  <c r="F548" i="12"/>
  <c r="E548" i="12"/>
  <c r="E548" i="12" a="1"/>
  <c r="D548" i="12"/>
  <c r="F546" i="12"/>
  <c r="E546" i="12" a="1"/>
  <c r="E546" i="12" s="1"/>
  <c r="D546" i="12"/>
  <c r="F544" i="12"/>
  <c r="E544" i="12" a="1"/>
  <c r="E544" i="12" s="1"/>
  <c r="D544" i="12"/>
  <c r="F543" i="12"/>
  <c r="E543" i="12"/>
  <c r="E543" i="12" a="1"/>
  <c r="D543" i="12"/>
  <c r="F542" i="12"/>
  <c r="E542" i="12" a="1"/>
  <c r="E542" i="12" s="1"/>
  <c r="D542" i="12"/>
  <c r="F541" i="12"/>
  <c r="E541" i="12" a="1"/>
  <c r="E541" i="12" s="1"/>
  <c r="D541" i="12"/>
  <c r="F540" i="12"/>
  <c r="E540" i="12"/>
  <c r="E540" i="12" a="1"/>
  <c r="D540" i="12"/>
  <c r="F538" i="12"/>
  <c r="E538" i="12" a="1"/>
  <c r="E538" i="12" s="1"/>
  <c r="D538" i="12"/>
  <c r="F537" i="12"/>
  <c r="E537" i="12" a="1"/>
  <c r="E537" i="12" s="1"/>
  <c r="D537" i="12"/>
  <c r="F536" i="12"/>
  <c r="E536" i="12"/>
  <c r="E536" i="12" a="1"/>
  <c r="D536" i="12"/>
  <c r="F535" i="12"/>
  <c r="E535" i="12" a="1"/>
  <c r="E535" i="12" s="1"/>
  <c r="D535" i="12"/>
  <c r="F534" i="12"/>
  <c r="E534" i="12" a="1"/>
  <c r="E534" i="12" s="1"/>
  <c r="D534" i="12"/>
  <c r="F532" i="12"/>
  <c r="E532" i="12"/>
  <c r="E532" i="12" a="1"/>
  <c r="D532" i="12"/>
  <c r="F531" i="12"/>
  <c r="E531" i="12" a="1"/>
  <c r="E531" i="12" s="1"/>
  <c r="D531" i="12"/>
  <c r="F530" i="12"/>
  <c r="E530" i="12" a="1"/>
  <c r="E530" i="12" s="1"/>
  <c r="D530" i="12"/>
  <c r="F529" i="12"/>
  <c r="E529" i="12"/>
  <c r="E529" i="12" a="1"/>
  <c r="D529" i="12"/>
  <c r="F528" i="12"/>
  <c r="E528" i="12" a="1"/>
  <c r="E528" i="12" s="1"/>
  <c r="D528" i="12"/>
  <c r="F527" i="12"/>
  <c r="E527" i="12" a="1"/>
  <c r="E527" i="12" s="1"/>
  <c r="D527" i="12"/>
  <c r="F526" i="12"/>
  <c r="E526" i="12"/>
  <c r="E526" i="12" a="1"/>
  <c r="D526" i="12"/>
  <c r="F524" i="12"/>
  <c r="E524" i="12" a="1"/>
  <c r="E524" i="12" s="1"/>
  <c r="D524" i="12"/>
  <c r="F523" i="12"/>
  <c r="E523" i="12" a="1"/>
  <c r="E523" i="12" s="1"/>
  <c r="D523" i="12"/>
  <c r="F521" i="12"/>
  <c r="E521" i="12"/>
  <c r="E521" i="12" a="1"/>
  <c r="D521" i="12"/>
  <c r="F520" i="12"/>
  <c r="E520" i="12" a="1"/>
  <c r="E520" i="12" s="1"/>
  <c r="D520" i="12"/>
  <c r="F519" i="12"/>
  <c r="E519" i="12" a="1"/>
  <c r="E519" i="12" s="1"/>
  <c r="D519" i="12"/>
  <c r="F518" i="12"/>
  <c r="E518" i="12" a="1"/>
  <c r="E518" i="12" s="1"/>
  <c r="D518" i="12"/>
  <c r="F516" i="12"/>
  <c r="E516" i="12" a="1"/>
  <c r="E516" i="12" s="1"/>
  <c r="D516" i="12"/>
  <c r="F511" i="12"/>
  <c r="E511" i="12" a="1"/>
  <c r="E511" i="12" s="1"/>
  <c r="D511" i="12"/>
  <c r="F510" i="12"/>
  <c r="E510" i="12" a="1"/>
  <c r="E510" i="12" s="1"/>
  <c r="D510" i="12"/>
  <c r="F509" i="12"/>
  <c r="E509" i="12" a="1"/>
  <c r="E509" i="12" s="1"/>
  <c r="D509" i="12"/>
  <c r="F507" i="12"/>
  <c r="E507" i="12" a="1"/>
  <c r="E507" i="12" s="1"/>
  <c r="D507" i="12"/>
  <c r="F506" i="12"/>
  <c r="E506" i="12" a="1"/>
  <c r="E506" i="12" s="1"/>
  <c r="D506" i="12"/>
  <c r="F505" i="12"/>
  <c r="E505" i="12" a="1"/>
  <c r="E505" i="12" s="1"/>
  <c r="D505" i="12"/>
  <c r="F504" i="12"/>
  <c r="E504" i="12" a="1"/>
  <c r="E504" i="12" s="1"/>
  <c r="D504" i="12"/>
  <c r="F503" i="12"/>
  <c r="E503" i="12" a="1"/>
  <c r="E503" i="12" s="1"/>
  <c r="D503" i="12"/>
  <c r="F502" i="12"/>
  <c r="E502" i="12" a="1"/>
  <c r="E502" i="12" s="1"/>
  <c r="D502" i="12"/>
  <c r="F501" i="12"/>
  <c r="E501" i="12" a="1"/>
  <c r="E501" i="12" s="1"/>
  <c r="D501" i="12"/>
  <c r="F499" i="12"/>
  <c r="E499" i="12" a="1"/>
  <c r="E499" i="12" s="1"/>
  <c r="D499" i="12"/>
  <c r="F497" i="12"/>
  <c r="E497" i="12" a="1"/>
  <c r="E497" i="12" s="1"/>
  <c r="D497" i="12"/>
  <c r="F496" i="12"/>
  <c r="E496" i="12" a="1"/>
  <c r="E496" i="12" s="1"/>
  <c r="D496" i="12"/>
  <c r="F495" i="12"/>
  <c r="E495" i="12" a="1"/>
  <c r="E495" i="12" s="1"/>
  <c r="D495" i="12"/>
  <c r="F494" i="12"/>
  <c r="E494" i="12" a="1"/>
  <c r="E494" i="12" s="1"/>
  <c r="D494" i="12"/>
  <c r="F493" i="12"/>
  <c r="E493" i="12" a="1"/>
  <c r="E493" i="12" s="1"/>
  <c r="D493" i="12"/>
  <c r="F491" i="12"/>
  <c r="E491" i="12" a="1"/>
  <c r="E491" i="12" s="1"/>
  <c r="D491" i="12"/>
  <c r="F490" i="12"/>
  <c r="E490" i="12" a="1"/>
  <c r="E490" i="12" s="1"/>
  <c r="D490" i="12"/>
  <c r="F489" i="12"/>
  <c r="E489" i="12" a="1"/>
  <c r="E489" i="12" s="1"/>
  <c r="D489" i="12"/>
  <c r="F488" i="12"/>
  <c r="E488" i="12" a="1"/>
  <c r="E488" i="12" s="1"/>
  <c r="D488" i="12"/>
  <c r="F487" i="12"/>
  <c r="E487" i="12" a="1"/>
  <c r="E487" i="12" s="1"/>
  <c r="D487" i="12"/>
  <c r="F485" i="12"/>
  <c r="E485" i="12" a="1"/>
  <c r="E485" i="12" s="1"/>
  <c r="D485" i="12"/>
  <c r="F484" i="12"/>
  <c r="E484" i="12" a="1"/>
  <c r="E484" i="12" s="1"/>
  <c r="D484" i="12"/>
  <c r="F483" i="12"/>
  <c r="E483" i="12" a="1"/>
  <c r="E483" i="12" s="1"/>
  <c r="D483" i="12"/>
  <c r="F482" i="12"/>
  <c r="E482" i="12" a="1"/>
  <c r="E482" i="12" s="1"/>
  <c r="D482" i="12"/>
  <c r="F481" i="12"/>
  <c r="E481" i="12" a="1"/>
  <c r="E481" i="12" s="1"/>
  <c r="D481" i="12"/>
  <c r="F480" i="12"/>
  <c r="E480" i="12" a="1"/>
  <c r="E480" i="12" s="1"/>
  <c r="D480" i="12"/>
  <c r="F479" i="12"/>
  <c r="E479" i="12" a="1"/>
  <c r="E479" i="12" s="1"/>
  <c r="D479" i="12"/>
  <c r="F477" i="12"/>
  <c r="E477" i="12" a="1"/>
  <c r="E477" i="12" s="1"/>
  <c r="D477" i="12"/>
  <c r="F476" i="12"/>
  <c r="E476" i="12" a="1"/>
  <c r="E476" i="12" s="1"/>
  <c r="D476" i="12"/>
  <c r="F474" i="12"/>
  <c r="E474" i="12" a="1"/>
  <c r="E474" i="12" s="1"/>
  <c r="D474" i="12"/>
  <c r="F473" i="12"/>
  <c r="E473" i="12" a="1"/>
  <c r="E473" i="12" s="1"/>
  <c r="D473" i="12"/>
  <c r="F472" i="12"/>
  <c r="E472" i="12" a="1"/>
  <c r="E472" i="12" s="1"/>
  <c r="D472" i="12"/>
  <c r="F471" i="12"/>
  <c r="E471" i="12" a="1"/>
  <c r="E471" i="12" s="1"/>
  <c r="D471" i="12"/>
  <c r="F469" i="12"/>
  <c r="E469" i="12" a="1"/>
  <c r="E469" i="12" s="1"/>
  <c r="D469" i="12"/>
  <c r="F464" i="12"/>
  <c r="E464" i="12" a="1"/>
  <c r="E464" i="12" s="1"/>
  <c r="D464" i="12"/>
  <c r="F463" i="12"/>
  <c r="E463" i="12" a="1"/>
  <c r="E463" i="12" s="1"/>
  <c r="D463" i="12"/>
  <c r="F462" i="12"/>
  <c r="E462" i="12" a="1"/>
  <c r="E462" i="12" s="1"/>
  <c r="D462" i="12"/>
  <c r="F460" i="12"/>
  <c r="E460" i="12" a="1"/>
  <c r="E460" i="12" s="1"/>
  <c r="D460" i="12"/>
  <c r="F459" i="12"/>
  <c r="E459" i="12" a="1"/>
  <c r="E459" i="12" s="1"/>
  <c r="D459" i="12"/>
  <c r="F458" i="12"/>
  <c r="E458" i="12" a="1"/>
  <c r="E458" i="12" s="1"/>
  <c r="D458" i="12"/>
  <c r="F457" i="12"/>
  <c r="E457" i="12" a="1"/>
  <c r="E457" i="12" s="1"/>
  <c r="D457" i="12"/>
  <c r="F456" i="12"/>
  <c r="E456" i="12" a="1"/>
  <c r="E456" i="12" s="1"/>
  <c r="D456" i="12"/>
  <c r="F455" i="12"/>
  <c r="E455" i="12" a="1"/>
  <c r="E455" i="12" s="1"/>
  <c r="D455" i="12"/>
  <c r="F454" i="12"/>
  <c r="E454" i="12" a="1"/>
  <c r="E454" i="12" s="1"/>
  <c r="D454" i="12"/>
  <c r="F452" i="12"/>
  <c r="E452" i="12" a="1"/>
  <c r="E452" i="12" s="1"/>
  <c r="D452" i="12"/>
  <c r="F450" i="12"/>
  <c r="E450" i="12" a="1"/>
  <c r="E450" i="12" s="1"/>
  <c r="D450" i="12"/>
  <c r="F449" i="12"/>
  <c r="E449" i="12" a="1"/>
  <c r="E449" i="12" s="1"/>
  <c r="D449" i="12"/>
  <c r="F448" i="12"/>
  <c r="E448" i="12" a="1"/>
  <c r="E448" i="12" s="1"/>
  <c r="D448" i="12"/>
  <c r="F447" i="12"/>
  <c r="E447" i="12" a="1"/>
  <c r="E447" i="12" s="1"/>
  <c r="D447" i="12"/>
  <c r="F446" i="12"/>
  <c r="E446" i="12" a="1"/>
  <c r="E446" i="12" s="1"/>
  <c r="D446" i="12"/>
  <c r="F444" i="12"/>
  <c r="E444" i="12" a="1"/>
  <c r="E444" i="12" s="1"/>
  <c r="D444" i="12"/>
  <c r="F443" i="12"/>
  <c r="E443" i="12" a="1"/>
  <c r="E443" i="12" s="1"/>
  <c r="D443" i="12"/>
  <c r="F442" i="12"/>
  <c r="E442" i="12" a="1"/>
  <c r="E442" i="12" s="1"/>
  <c r="D442" i="12"/>
  <c r="F441" i="12"/>
  <c r="E441" i="12" a="1"/>
  <c r="E441" i="12" s="1"/>
  <c r="D441" i="12"/>
  <c r="F440" i="12"/>
  <c r="E440" i="12" a="1"/>
  <c r="E440" i="12" s="1"/>
  <c r="D440" i="12"/>
  <c r="F438" i="12"/>
  <c r="E438" i="12" a="1"/>
  <c r="E438" i="12" s="1"/>
  <c r="D438" i="12"/>
  <c r="F437" i="12"/>
  <c r="E437" i="12" a="1"/>
  <c r="E437" i="12" s="1"/>
  <c r="D437" i="12"/>
  <c r="F436" i="12"/>
  <c r="E436" i="12" a="1"/>
  <c r="E436" i="12" s="1"/>
  <c r="D436" i="12"/>
  <c r="F435" i="12"/>
  <c r="E435" i="12" a="1"/>
  <c r="E435" i="12" s="1"/>
  <c r="D435" i="12"/>
  <c r="F434" i="12"/>
  <c r="E434" i="12" a="1"/>
  <c r="E434" i="12" s="1"/>
  <c r="D434" i="12"/>
  <c r="F433" i="12"/>
  <c r="E433" i="12" a="1"/>
  <c r="E433" i="12" s="1"/>
  <c r="D433" i="12"/>
  <c r="F432" i="12"/>
  <c r="E432" i="12" a="1"/>
  <c r="E432" i="12" s="1"/>
  <c r="D432" i="12"/>
  <c r="F430" i="12"/>
  <c r="E430" i="12" a="1"/>
  <c r="E430" i="12" s="1"/>
  <c r="D430" i="12"/>
  <c r="F429" i="12"/>
  <c r="E429" i="12" a="1"/>
  <c r="E429" i="12" s="1"/>
  <c r="D429" i="12"/>
  <c r="F427" i="12"/>
  <c r="E427" i="12" a="1"/>
  <c r="E427" i="12" s="1"/>
  <c r="D427" i="12"/>
  <c r="F426" i="12"/>
  <c r="E426" i="12" a="1"/>
  <c r="E426" i="12" s="1"/>
  <c r="D426" i="12"/>
  <c r="F425" i="12"/>
  <c r="E425" i="12" a="1"/>
  <c r="E425" i="12" s="1"/>
  <c r="D425" i="12"/>
  <c r="F424" i="12"/>
  <c r="E424" i="12" a="1"/>
  <c r="E424" i="12" s="1"/>
  <c r="D424" i="12"/>
  <c r="F422" i="12"/>
  <c r="E422" i="12" a="1"/>
  <c r="E422" i="12" s="1"/>
  <c r="D422" i="12"/>
  <c r="F417" i="12"/>
  <c r="E417" i="12"/>
  <c r="E417" i="12" a="1"/>
  <c r="D417" i="12"/>
  <c r="F416" i="12"/>
  <c r="E416" i="12" a="1"/>
  <c r="E416" i="12" s="1"/>
  <c r="D416" i="12"/>
  <c r="F415" i="12"/>
  <c r="E415" i="12" a="1"/>
  <c r="E415" i="12" s="1"/>
  <c r="D415" i="12"/>
  <c r="F413" i="12"/>
  <c r="E413" i="12"/>
  <c r="E413" i="12" a="1"/>
  <c r="D413" i="12"/>
  <c r="F412" i="12"/>
  <c r="E412" i="12" a="1"/>
  <c r="E412" i="12" s="1"/>
  <c r="D412" i="12"/>
  <c r="F411" i="12"/>
  <c r="E411" i="12" a="1"/>
  <c r="E411" i="12" s="1"/>
  <c r="D411" i="12"/>
  <c r="F410" i="12"/>
  <c r="E410" i="12"/>
  <c r="E410" i="12" a="1"/>
  <c r="D410" i="12"/>
  <c r="F409" i="12"/>
  <c r="E409" i="12" a="1"/>
  <c r="E409" i="12" s="1"/>
  <c r="D409" i="12"/>
  <c r="F408" i="12"/>
  <c r="E408" i="12" a="1"/>
  <c r="E408" i="12" s="1"/>
  <c r="D408" i="12"/>
  <c r="F407" i="12"/>
  <c r="E407" i="12"/>
  <c r="E407" i="12" a="1"/>
  <c r="D407" i="12"/>
  <c r="F405" i="12"/>
  <c r="E405" i="12" a="1"/>
  <c r="E405" i="12" s="1"/>
  <c r="D405" i="12"/>
  <c r="F403" i="12"/>
  <c r="E403" i="12" a="1"/>
  <c r="E403" i="12" s="1"/>
  <c r="D403" i="12"/>
  <c r="F402" i="12"/>
  <c r="E402" i="12"/>
  <c r="E402" i="12" a="1"/>
  <c r="D402" i="12"/>
  <c r="F401" i="12"/>
  <c r="E401" i="12" a="1"/>
  <c r="E401" i="12" s="1"/>
  <c r="D401" i="12"/>
  <c r="F400" i="12"/>
  <c r="E400" i="12" a="1"/>
  <c r="E400" i="12" s="1"/>
  <c r="D400" i="12"/>
  <c r="F399" i="12"/>
  <c r="E399" i="12"/>
  <c r="E399" i="12" a="1"/>
  <c r="D399" i="12"/>
  <c r="F397" i="12"/>
  <c r="E397" i="12" a="1"/>
  <c r="E397" i="12" s="1"/>
  <c r="D397" i="12"/>
  <c r="F396" i="12"/>
  <c r="E396" i="12" a="1"/>
  <c r="E396" i="12" s="1"/>
  <c r="D396" i="12"/>
  <c r="F395" i="12"/>
  <c r="E395" i="12"/>
  <c r="E395" i="12" a="1"/>
  <c r="D395" i="12"/>
  <c r="F394" i="12"/>
  <c r="E394" i="12" a="1"/>
  <c r="E394" i="12" s="1"/>
  <c r="D394" i="12"/>
  <c r="F393" i="12"/>
  <c r="E393" i="12" a="1"/>
  <c r="E393" i="12" s="1"/>
  <c r="D393" i="12"/>
  <c r="F391" i="12"/>
  <c r="E391" i="12"/>
  <c r="E391" i="12" a="1"/>
  <c r="D391" i="12"/>
  <c r="F390" i="12"/>
  <c r="E390" i="12" a="1"/>
  <c r="E390" i="12" s="1"/>
  <c r="D390" i="12"/>
  <c r="F389" i="12"/>
  <c r="E389" i="12" a="1"/>
  <c r="E389" i="12" s="1"/>
  <c r="D389" i="12"/>
  <c r="F388" i="12"/>
  <c r="E388" i="12"/>
  <c r="E388" i="12" a="1"/>
  <c r="D388" i="12"/>
  <c r="F387" i="12"/>
  <c r="E387" i="12" a="1"/>
  <c r="E387" i="12" s="1"/>
  <c r="D387" i="12"/>
  <c r="F386" i="12"/>
  <c r="E386" i="12" a="1"/>
  <c r="E386" i="12" s="1"/>
  <c r="D386" i="12"/>
  <c r="F385" i="12"/>
  <c r="E385" i="12"/>
  <c r="E385" i="12" a="1"/>
  <c r="D385" i="12"/>
  <c r="F383" i="12"/>
  <c r="E383" i="12" a="1"/>
  <c r="E383" i="12" s="1"/>
  <c r="D383" i="12"/>
  <c r="F382" i="12"/>
  <c r="E382" i="12" a="1"/>
  <c r="E382" i="12" s="1"/>
  <c r="D382" i="12"/>
  <c r="F380" i="12"/>
  <c r="E380" i="12"/>
  <c r="E380" i="12" a="1"/>
  <c r="D380" i="12"/>
  <c r="F379" i="12"/>
  <c r="E379" i="12" a="1"/>
  <c r="E379" i="12" s="1"/>
  <c r="D379" i="12"/>
  <c r="F378" i="12"/>
  <c r="E378" i="12" a="1"/>
  <c r="E378" i="12" s="1"/>
  <c r="D378" i="12"/>
  <c r="F377" i="12"/>
  <c r="E377" i="12"/>
  <c r="E377" i="12" a="1"/>
  <c r="D377" i="12"/>
  <c r="F375" i="12"/>
  <c r="E375" i="12" a="1"/>
  <c r="E375" i="12" s="1"/>
  <c r="D375" i="12"/>
  <c r="F370" i="12"/>
  <c r="E370" i="12"/>
  <c r="E370" i="12" a="1"/>
  <c r="D370" i="12"/>
  <c r="F369" i="12"/>
  <c r="E369" i="12" a="1"/>
  <c r="E369" i="12" s="1"/>
  <c r="D369" i="12"/>
  <c r="F368" i="12"/>
  <c r="E368" i="12" a="1"/>
  <c r="E368" i="12" s="1"/>
  <c r="D368" i="12"/>
  <c r="F366" i="12"/>
  <c r="E366" i="12"/>
  <c r="E366" i="12" a="1"/>
  <c r="D366" i="12"/>
  <c r="F365" i="12"/>
  <c r="E365" i="12" a="1"/>
  <c r="E365" i="12" s="1"/>
  <c r="D365" i="12"/>
  <c r="F364" i="12"/>
  <c r="E364" i="12" a="1"/>
  <c r="E364" i="12" s="1"/>
  <c r="D364" i="12"/>
  <c r="F363" i="12"/>
  <c r="E363" i="12"/>
  <c r="E363" i="12" a="1"/>
  <c r="D363" i="12"/>
  <c r="F362" i="12"/>
  <c r="E362" i="12" a="1"/>
  <c r="E362" i="12" s="1"/>
  <c r="D362" i="12"/>
  <c r="F361" i="12"/>
  <c r="E361" i="12" a="1"/>
  <c r="E361" i="12" s="1"/>
  <c r="D361" i="12"/>
  <c r="F360" i="12"/>
  <c r="E360" i="12"/>
  <c r="E360" i="12" a="1"/>
  <c r="D360" i="12"/>
  <c r="F358" i="12"/>
  <c r="E358" i="12" a="1"/>
  <c r="E358" i="12" s="1"/>
  <c r="D358" i="12"/>
  <c r="F356" i="12"/>
  <c r="E356" i="12" a="1"/>
  <c r="E356" i="12" s="1"/>
  <c r="D356" i="12"/>
  <c r="F355" i="12"/>
  <c r="E355" i="12"/>
  <c r="E355" i="12" a="1"/>
  <c r="D355" i="12"/>
  <c r="F354" i="12"/>
  <c r="E354" i="12" a="1"/>
  <c r="E354" i="12" s="1"/>
  <c r="D354" i="12"/>
  <c r="F353" i="12"/>
  <c r="E353" i="12" a="1"/>
  <c r="E353" i="12" s="1"/>
  <c r="D353" i="12"/>
  <c r="F352" i="12"/>
  <c r="E352" i="12"/>
  <c r="E352" i="12" a="1"/>
  <c r="D352" i="12"/>
  <c r="F350" i="12"/>
  <c r="E350" i="12" a="1"/>
  <c r="E350" i="12" s="1"/>
  <c r="D350" i="12"/>
  <c r="F349" i="12"/>
  <c r="E349" i="12" a="1"/>
  <c r="E349" i="12" s="1"/>
  <c r="D349" i="12"/>
  <c r="F348" i="12"/>
  <c r="E348" i="12"/>
  <c r="E348" i="12" a="1"/>
  <c r="D348" i="12"/>
  <c r="F347" i="12"/>
  <c r="E347" i="12" a="1"/>
  <c r="E347" i="12" s="1"/>
  <c r="D347" i="12"/>
  <c r="F346" i="12"/>
  <c r="E346" i="12" a="1"/>
  <c r="E346" i="12" s="1"/>
  <c r="D346" i="12"/>
  <c r="F344" i="12"/>
  <c r="E344" i="12"/>
  <c r="E344" i="12" a="1"/>
  <c r="D344" i="12"/>
  <c r="F343" i="12"/>
  <c r="E343" i="12" a="1"/>
  <c r="E343" i="12" s="1"/>
  <c r="D343" i="12"/>
  <c r="F342" i="12"/>
  <c r="E342" i="12" a="1"/>
  <c r="E342" i="12" s="1"/>
  <c r="D342" i="12"/>
  <c r="F341" i="12"/>
  <c r="E341" i="12"/>
  <c r="E341" i="12" a="1"/>
  <c r="D341" i="12"/>
  <c r="F340" i="12"/>
  <c r="E340" i="12" a="1"/>
  <c r="E340" i="12" s="1"/>
  <c r="D340" i="12"/>
  <c r="F339" i="12"/>
  <c r="E339" i="12" a="1"/>
  <c r="E339" i="12" s="1"/>
  <c r="D339" i="12"/>
  <c r="F338" i="12"/>
  <c r="E338" i="12" a="1"/>
  <c r="E338" i="12" s="1"/>
  <c r="D338" i="12"/>
  <c r="F336" i="12"/>
  <c r="E336" i="12" a="1"/>
  <c r="E336" i="12" s="1"/>
  <c r="D336" i="12"/>
  <c r="F335" i="12"/>
  <c r="E335" i="12" a="1"/>
  <c r="E335" i="12" s="1"/>
  <c r="D335" i="12"/>
  <c r="F333" i="12"/>
  <c r="E333" i="12" a="1"/>
  <c r="E333" i="12" s="1"/>
  <c r="D333" i="12"/>
  <c r="F332" i="12"/>
  <c r="E332" i="12" a="1"/>
  <c r="E332" i="12" s="1"/>
  <c r="D332" i="12"/>
  <c r="F331" i="12"/>
  <c r="E331" i="12" a="1"/>
  <c r="E331" i="12" s="1"/>
  <c r="D331" i="12"/>
  <c r="F330" i="12"/>
  <c r="E330" i="12" a="1"/>
  <c r="E330" i="12" s="1"/>
  <c r="D330" i="12"/>
  <c r="F328" i="12"/>
  <c r="E328" i="12" a="1"/>
  <c r="E328" i="12" s="1"/>
  <c r="D328" i="12"/>
  <c r="F323" i="12"/>
  <c r="E323" i="12" a="1"/>
  <c r="E323" i="12" s="1"/>
  <c r="D323" i="12"/>
  <c r="F322" i="12"/>
  <c r="E322" i="12" a="1"/>
  <c r="E322" i="12" s="1"/>
  <c r="D322" i="12"/>
  <c r="F321" i="12"/>
  <c r="E321" i="12" a="1"/>
  <c r="E321" i="12" s="1"/>
  <c r="D321" i="12"/>
  <c r="F319" i="12"/>
  <c r="E319" i="12" a="1"/>
  <c r="E319" i="12" s="1"/>
  <c r="D319" i="12"/>
  <c r="F318" i="12"/>
  <c r="E318" i="12" a="1"/>
  <c r="E318" i="12" s="1"/>
  <c r="D318" i="12"/>
  <c r="F317" i="12"/>
  <c r="E317" i="12" a="1"/>
  <c r="E317" i="12" s="1"/>
  <c r="D317" i="12"/>
  <c r="F316" i="12"/>
  <c r="E316" i="12" a="1"/>
  <c r="E316" i="12" s="1"/>
  <c r="D316" i="12"/>
  <c r="F315" i="12"/>
  <c r="E315" i="12" a="1"/>
  <c r="E315" i="12" s="1"/>
  <c r="D315" i="12"/>
  <c r="F314" i="12"/>
  <c r="E314" i="12" a="1"/>
  <c r="E314" i="12" s="1"/>
  <c r="D314" i="12"/>
  <c r="F313" i="12"/>
  <c r="E313" i="12" a="1"/>
  <c r="E313" i="12" s="1"/>
  <c r="D313" i="12"/>
  <c r="F311" i="12"/>
  <c r="E311" i="12" a="1"/>
  <c r="E311" i="12" s="1"/>
  <c r="D311" i="12"/>
  <c r="F309" i="12"/>
  <c r="E309" i="12" a="1"/>
  <c r="E309" i="12" s="1"/>
  <c r="D309" i="12"/>
  <c r="F308" i="12"/>
  <c r="E308" i="12" a="1"/>
  <c r="E308" i="12" s="1"/>
  <c r="D308" i="12"/>
  <c r="F307" i="12"/>
  <c r="E307" i="12" a="1"/>
  <c r="E307" i="12" s="1"/>
  <c r="D307" i="12"/>
  <c r="F306" i="12"/>
  <c r="E306" i="12" a="1"/>
  <c r="E306" i="12" s="1"/>
  <c r="D306" i="12"/>
  <c r="F305" i="12"/>
  <c r="E305" i="12" a="1"/>
  <c r="E305" i="12" s="1"/>
  <c r="D305" i="12"/>
  <c r="F303" i="12"/>
  <c r="E303" i="12" a="1"/>
  <c r="E303" i="12" s="1"/>
  <c r="D303" i="12"/>
  <c r="F302" i="12"/>
  <c r="E302" i="12" a="1"/>
  <c r="E302" i="12" s="1"/>
  <c r="D302" i="12"/>
  <c r="F301" i="12"/>
  <c r="E301" i="12" a="1"/>
  <c r="E301" i="12" s="1"/>
  <c r="D301" i="12"/>
  <c r="F300" i="12"/>
  <c r="E300" i="12" a="1"/>
  <c r="E300" i="12" s="1"/>
  <c r="D300" i="12"/>
  <c r="F299" i="12"/>
  <c r="E299" i="12" a="1"/>
  <c r="E299" i="12" s="1"/>
  <c r="D299" i="12"/>
  <c r="F297" i="12"/>
  <c r="E297" i="12" a="1"/>
  <c r="E297" i="12" s="1"/>
  <c r="D297" i="12"/>
  <c r="F296" i="12"/>
  <c r="E296" i="12" a="1"/>
  <c r="E296" i="12" s="1"/>
  <c r="D296" i="12"/>
  <c r="F295" i="12"/>
  <c r="E295" i="12" a="1"/>
  <c r="E295" i="12" s="1"/>
  <c r="D295" i="12"/>
  <c r="F294" i="12"/>
  <c r="E294" i="12" a="1"/>
  <c r="E294" i="12" s="1"/>
  <c r="D294" i="12"/>
  <c r="F293" i="12"/>
  <c r="E293" i="12" a="1"/>
  <c r="E293" i="12" s="1"/>
  <c r="D293" i="12"/>
  <c r="F292" i="12"/>
  <c r="E292" i="12" a="1"/>
  <c r="E292" i="12" s="1"/>
  <c r="D292" i="12"/>
  <c r="F291" i="12"/>
  <c r="E291" i="12" a="1"/>
  <c r="E291" i="12" s="1"/>
  <c r="D291" i="12"/>
  <c r="F289" i="12"/>
  <c r="E289" i="12" a="1"/>
  <c r="E289" i="12" s="1"/>
  <c r="D289" i="12"/>
  <c r="F288" i="12"/>
  <c r="E288" i="12" a="1"/>
  <c r="E288" i="12" s="1"/>
  <c r="D288" i="12"/>
  <c r="F286" i="12"/>
  <c r="E286" i="12" a="1"/>
  <c r="E286" i="12" s="1"/>
  <c r="D286" i="12"/>
  <c r="F285" i="12"/>
  <c r="E285" i="12" a="1"/>
  <c r="E285" i="12" s="1"/>
  <c r="D285" i="12"/>
  <c r="F284" i="12"/>
  <c r="E284" i="12" a="1"/>
  <c r="E284" i="12" s="1"/>
  <c r="D284" i="12"/>
  <c r="F283" i="12"/>
  <c r="E283" i="12" a="1"/>
  <c r="E283" i="12" s="1"/>
  <c r="D283" i="12"/>
  <c r="F281" i="12"/>
  <c r="E281" i="12" a="1"/>
  <c r="E281" i="12" s="1"/>
  <c r="D281" i="12"/>
  <c r="F276" i="12"/>
  <c r="E276" i="12" a="1"/>
  <c r="E276" i="12" s="1"/>
  <c r="D276" i="12"/>
  <c r="F275" i="12"/>
  <c r="E275" i="12" a="1"/>
  <c r="E275" i="12" s="1"/>
  <c r="D275" i="12"/>
  <c r="F274" i="12"/>
  <c r="E274" i="12" a="1"/>
  <c r="E274" i="12" s="1"/>
  <c r="D274" i="12"/>
  <c r="F272" i="12"/>
  <c r="E272" i="12" a="1"/>
  <c r="E272" i="12" s="1"/>
  <c r="D272" i="12"/>
  <c r="F271" i="12"/>
  <c r="E271" i="12" a="1"/>
  <c r="E271" i="12" s="1"/>
  <c r="D271" i="12"/>
  <c r="F270" i="12"/>
  <c r="E270" i="12" a="1"/>
  <c r="E270" i="12" s="1"/>
  <c r="D270" i="12"/>
  <c r="F269" i="12"/>
  <c r="E269" i="12" a="1"/>
  <c r="E269" i="12" s="1"/>
  <c r="D269" i="12"/>
  <c r="F268" i="12"/>
  <c r="E268" i="12" a="1"/>
  <c r="E268" i="12" s="1"/>
  <c r="D268" i="12"/>
  <c r="F267" i="12"/>
  <c r="E267" i="12" a="1"/>
  <c r="E267" i="12" s="1"/>
  <c r="D267" i="12"/>
  <c r="F266" i="12"/>
  <c r="E266" i="12" a="1"/>
  <c r="E266" i="12" s="1"/>
  <c r="D266" i="12"/>
  <c r="F264" i="12"/>
  <c r="E264" i="12" a="1"/>
  <c r="E264" i="12" s="1"/>
  <c r="D264" i="12"/>
  <c r="F262" i="12"/>
  <c r="E262" i="12" a="1"/>
  <c r="E262" i="12" s="1"/>
  <c r="D262" i="12"/>
  <c r="F261" i="12"/>
  <c r="E261" i="12" a="1"/>
  <c r="E261" i="12" s="1"/>
  <c r="D261" i="12"/>
  <c r="F260" i="12"/>
  <c r="E260" i="12" a="1"/>
  <c r="E260" i="12" s="1"/>
  <c r="D260" i="12"/>
  <c r="F259" i="12"/>
  <c r="E259" i="12" a="1"/>
  <c r="E259" i="12" s="1"/>
  <c r="D259" i="12"/>
  <c r="F258" i="12"/>
  <c r="E258" i="12" a="1"/>
  <c r="E258" i="12" s="1"/>
  <c r="D258" i="12"/>
  <c r="F256" i="12"/>
  <c r="E256" i="12" a="1"/>
  <c r="E256" i="12" s="1"/>
  <c r="D256" i="12"/>
  <c r="F255" i="12"/>
  <c r="E255" i="12" a="1"/>
  <c r="E255" i="12" s="1"/>
  <c r="D255" i="12"/>
  <c r="F254" i="12"/>
  <c r="E254" i="12" a="1"/>
  <c r="E254" i="12" s="1"/>
  <c r="D254" i="12"/>
  <c r="F253" i="12"/>
  <c r="E253" i="12" a="1"/>
  <c r="E253" i="12" s="1"/>
  <c r="D253" i="12"/>
  <c r="F252" i="12"/>
  <c r="E252" i="12" a="1"/>
  <c r="E252" i="12" s="1"/>
  <c r="D252" i="12"/>
  <c r="F250" i="12"/>
  <c r="E250" i="12" a="1"/>
  <c r="E250" i="12" s="1"/>
  <c r="D250" i="12"/>
  <c r="F249" i="12"/>
  <c r="E249" i="12" a="1"/>
  <c r="E249" i="12" s="1"/>
  <c r="D249" i="12"/>
  <c r="F248" i="12"/>
  <c r="E248" i="12" a="1"/>
  <c r="E248" i="12" s="1"/>
  <c r="D248" i="12"/>
  <c r="F247" i="12"/>
  <c r="E247" i="12" a="1"/>
  <c r="E247" i="12" s="1"/>
  <c r="D247" i="12"/>
  <c r="F246" i="12"/>
  <c r="E246" i="12" a="1"/>
  <c r="E246" i="12" s="1"/>
  <c r="D246" i="12"/>
  <c r="F245" i="12"/>
  <c r="E245" i="12" a="1"/>
  <c r="E245" i="12" s="1"/>
  <c r="D245" i="12"/>
  <c r="F244" i="12"/>
  <c r="E244" i="12" a="1"/>
  <c r="E244" i="12" s="1"/>
  <c r="D244" i="12"/>
  <c r="F242" i="12"/>
  <c r="E242" i="12" a="1"/>
  <c r="E242" i="12" s="1"/>
  <c r="D242" i="12"/>
  <c r="F241" i="12"/>
  <c r="E241" i="12" a="1"/>
  <c r="E241" i="12" s="1"/>
  <c r="D241" i="12"/>
  <c r="F239" i="12"/>
  <c r="E239" i="12" a="1"/>
  <c r="E239" i="12" s="1"/>
  <c r="D239" i="12"/>
  <c r="F238" i="12"/>
  <c r="E238" i="12" a="1"/>
  <c r="E238" i="12" s="1"/>
  <c r="D238" i="12"/>
  <c r="F237" i="12"/>
  <c r="E237" i="12" a="1"/>
  <c r="E237" i="12" s="1"/>
  <c r="D237" i="12"/>
  <c r="F236" i="12"/>
  <c r="E236" i="12" a="1"/>
  <c r="E236" i="12" s="1"/>
  <c r="D236" i="12"/>
  <c r="F234" i="12"/>
  <c r="E234" i="12" a="1"/>
  <c r="E234" i="12" s="1"/>
  <c r="D234" i="12"/>
  <c r="F229" i="12"/>
  <c r="E229" i="12" a="1"/>
  <c r="E229" i="12" s="1"/>
  <c r="D229" i="12"/>
  <c r="F228" i="12"/>
  <c r="E228" i="12" a="1"/>
  <c r="E228" i="12" s="1"/>
  <c r="D228" i="12"/>
  <c r="F227" i="12"/>
  <c r="E227" i="12" a="1"/>
  <c r="E227" i="12" s="1"/>
  <c r="D227" i="12"/>
  <c r="F225" i="12"/>
  <c r="E225" i="12" a="1"/>
  <c r="E225" i="12" s="1"/>
  <c r="D225" i="12"/>
  <c r="F224" i="12"/>
  <c r="E224" i="12" a="1"/>
  <c r="E224" i="12" s="1"/>
  <c r="D224" i="12"/>
  <c r="F223" i="12"/>
  <c r="E223" i="12" a="1"/>
  <c r="E223" i="12" s="1"/>
  <c r="D223" i="12"/>
  <c r="F222" i="12"/>
  <c r="E222" i="12" a="1"/>
  <c r="E222" i="12" s="1"/>
  <c r="D222" i="12"/>
  <c r="F221" i="12"/>
  <c r="E221" i="12" a="1"/>
  <c r="E221" i="12" s="1"/>
  <c r="D221" i="12"/>
  <c r="F220" i="12"/>
  <c r="E220" i="12" a="1"/>
  <c r="E220" i="12" s="1"/>
  <c r="D220" i="12"/>
  <c r="F219" i="12"/>
  <c r="E219" i="12" a="1"/>
  <c r="E219" i="12" s="1"/>
  <c r="D219" i="12"/>
  <c r="F217" i="12"/>
  <c r="E217" i="12" a="1"/>
  <c r="E217" i="12" s="1"/>
  <c r="D217" i="12"/>
  <c r="F215" i="12"/>
  <c r="E215" i="12" a="1"/>
  <c r="E215" i="12" s="1"/>
  <c r="D215" i="12"/>
  <c r="F214" i="12"/>
  <c r="E214" i="12" a="1"/>
  <c r="E214" i="12" s="1"/>
  <c r="D214" i="12"/>
  <c r="F213" i="12"/>
  <c r="E213" i="12" a="1"/>
  <c r="E213" i="12" s="1"/>
  <c r="D213" i="12"/>
  <c r="F212" i="12"/>
  <c r="E212" i="12" a="1"/>
  <c r="E212" i="12" s="1"/>
  <c r="D212" i="12"/>
  <c r="F211" i="12"/>
  <c r="E211" i="12" a="1"/>
  <c r="E211" i="12" s="1"/>
  <c r="D211" i="12"/>
  <c r="F209" i="12"/>
  <c r="E209" i="12" a="1"/>
  <c r="E209" i="12" s="1"/>
  <c r="D209" i="12"/>
  <c r="F208" i="12"/>
  <c r="E208" i="12" a="1"/>
  <c r="E208" i="12" s="1"/>
  <c r="D208" i="12"/>
  <c r="F207" i="12"/>
  <c r="E207" i="12" a="1"/>
  <c r="E207" i="12" s="1"/>
  <c r="D207" i="12"/>
  <c r="F206" i="12"/>
  <c r="E206" i="12" a="1"/>
  <c r="E206" i="12" s="1"/>
  <c r="D206" i="12"/>
  <c r="F205" i="12"/>
  <c r="E205" i="12" a="1"/>
  <c r="E205" i="12" s="1"/>
  <c r="D205" i="12"/>
  <c r="F203" i="12"/>
  <c r="E203" i="12" a="1"/>
  <c r="E203" i="12" s="1"/>
  <c r="D203" i="12"/>
  <c r="F202" i="12"/>
  <c r="E202" i="12" a="1"/>
  <c r="E202" i="12" s="1"/>
  <c r="D202" i="12"/>
  <c r="F201" i="12"/>
  <c r="E201" i="12" a="1"/>
  <c r="E201" i="12" s="1"/>
  <c r="D201" i="12"/>
  <c r="F200" i="12"/>
  <c r="E200" i="12" a="1"/>
  <c r="E200" i="12" s="1"/>
  <c r="D200" i="12"/>
  <c r="F199" i="12"/>
  <c r="E199" i="12" a="1"/>
  <c r="E199" i="12" s="1"/>
  <c r="D199" i="12"/>
  <c r="F198" i="12"/>
  <c r="E198" i="12" a="1"/>
  <c r="E198" i="12" s="1"/>
  <c r="D198" i="12"/>
  <c r="F197" i="12"/>
  <c r="E197" i="12" a="1"/>
  <c r="E197" i="12" s="1"/>
  <c r="D197" i="12"/>
  <c r="F195" i="12"/>
  <c r="E195" i="12" a="1"/>
  <c r="E195" i="12" s="1"/>
  <c r="D195" i="12"/>
  <c r="F194" i="12"/>
  <c r="E194" i="12" a="1"/>
  <c r="E194" i="12" s="1"/>
  <c r="D194" i="12"/>
  <c r="F192" i="12"/>
  <c r="E192" i="12" a="1"/>
  <c r="E192" i="12" s="1"/>
  <c r="D192" i="12"/>
  <c r="F191" i="12"/>
  <c r="E191" i="12" a="1"/>
  <c r="E191" i="12" s="1"/>
  <c r="D191" i="12"/>
  <c r="F190" i="12"/>
  <c r="E190" i="12" a="1"/>
  <c r="E190" i="12" s="1"/>
  <c r="D190" i="12"/>
  <c r="F189" i="12"/>
  <c r="E189" i="12" a="1"/>
  <c r="E189" i="12" s="1"/>
  <c r="D189" i="12"/>
  <c r="F187" i="12"/>
  <c r="E187" i="12" a="1"/>
  <c r="E187" i="12" s="1"/>
  <c r="D187" i="12"/>
  <c r="F182" i="12"/>
  <c r="E182" i="12"/>
  <c r="E182" i="12" a="1"/>
  <c r="D182" i="12"/>
  <c r="F181" i="12"/>
  <c r="E181" i="12" a="1"/>
  <c r="E181" i="12" s="1"/>
  <c r="D181" i="12"/>
  <c r="F180" i="12"/>
  <c r="E180" i="12" a="1"/>
  <c r="E180" i="12" s="1"/>
  <c r="D180" i="12"/>
  <c r="F178" i="12"/>
  <c r="E178" i="12"/>
  <c r="E178" i="12" a="1"/>
  <c r="D178" i="12"/>
  <c r="F177" i="12"/>
  <c r="E177" i="12" a="1"/>
  <c r="E177" i="12" s="1"/>
  <c r="D177" i="12"/>
  <c r="F176" i="12"/>
  <c r="E176" i="12" a="1"/>
  <c r="E176" i="12" s="1"/>
  <c r="D176" i="12"/>
  <c r="F175" i="12"/>
  <c r="E175" i="12"/>
  <c r="E175" i="12" a="1"/>
  <c r="D175" i="12"/>
  <c r="F174" i="12"/>
  <c r="E174" i="12" a="1"/>
  <c r="E174" i="12" s="1"/>
  <c r="D174" i="12"/>
  <c r="F173" i="12"/>
  <c r="E173" i="12" a="1"/>
  <c r="E173" i="12" s="1"/>
  <c r="D173" i="12"/>
  <c r="F172" i="12"/>
  <c r="E172" i="12"/>
  <c r="E172" i="12" a="1"/>
  <c r="D172" i="12"/>
  <c r="F170" i="12"/>
  <c r="E170" i="12" a="1"/>
  <c r="E170" i="12" s="1"/>
  <c r="D170" i="12"/>
  <c r="F168" i="12"/>
  <c r="E168" i="12" a="1"/>
  <c r="E168" i="12" s="1"/>
  <c r="D168" i="12"/>
  <c r="F167" i="12"/>
  <c r="E167" i="12"/>
  <c r="E167" i="12" a="1"/>
  <c r="D167" i="12"/>
  <c r="F166" i="12"/>
  <c r="E166" i="12" a="1"/>
  <c r="E166" i="12" s="1"/>
  <c r="D166" i="12"/>
  <c r="F165" i="12"/>
  <c r="E165" i="12" a="1"/>
  <c r="E165" i="12" s="1"/>
  <c r="D165" i="12"/>
  <c r="F164" i="12"/>
  <c r="E164" i="12"/>
  <c r="E164" i="12" a="1"/>
  <c r="D164" i="12"/>
  <c r="F162" i="12"/>
  <c r="E162" i="12" a="1"/>
  <c r="E162" i="12" s="1"/>
  <c r="D162" i="12"/>
  <c r="F161" i="12"/>
  <c r="E161" i="12" a="1"/>
  <c r="E161" i="12" s="1"/>
  <c r="D161" i="12"/>
  <c r="F160" i="12"/>
  <c r="E160" i="12"/>
  <c r="E160" i="12" a="1"/>
  <c r="D160" i="12"/>
  <c r="F159" i="12"/>
  <c r="E159" i="12" a="1"/>
  <c r="E159" i="12" s="1"/>
  <c r="D159" i="12"/>
  <c r="F158" i="12"/>
  <c r="E158" i="12" a="1"/>
  <c r="E158" i="12" s="1"/>
  <c r="D158" i="12"/>
  <c r="F156" i="12"/>
  <c r="E156" i="12"/>
  <c r="E156" i="12" a="1"/>
  <c r="D156" i="12"/>
  <c r="F155" i="12"/>
  <c r="E155" i="12" a="1"/>
  <c r="E155" i="12" s="1"/>
  <c r="D155" i="12"/>
  <c r="F154" i="12"/>
  <c r="E154" i="12" a="1"/>
  <c r="E154" i="12" s="1"/>
  <c r="D154" i="12"/>
  <c r="F153" i="12"/>
  <c r="E153" i="12"/>
  <c r="E153" i="12" a="1"/>
  <c r="D153" i="12"/>
  <c r="F152" i="12"/>
  <c r="E152" i="12" a="1"/>
  <c r="E152" i="12" s="1"/>
  <c r="D152" i="12"/>
  <c r="F151" i="12"/>
  <c r="E151" i="12" a="1"/>
  <c r="E151" i="12" s="1"/>
  <c r="D151" i="12"/>
  <c r="F150" i="12"/>
  <c r="E150" i="12"/>
  <c r="E150" i="12" a="1"/>
  <c r="D150" i="12"/>
  <c r="F148" i="12"/>
  <c r="E148" i="12" a="1"/>
  <c r="E148" i="12" s="1"/>
  <c r="D148" i="12"/>
  <c r="F147" i="12"/>
  <c r="E147" i="12" a="1"/>
  <c r="E147" i="12" s="1"/>
  <c r="D147" i="12"/>
  <c r="F145" i="12"/>
  <c r="E145" i="12"/>
  <c r="E145" i="12" a="1"/>
  <c r="D145" i="12"/>
  <c r="F144" i="12"/>
  <c r="E144" i="12" a="1"/>
  <c r="E144" i="12" s="1"/>
  <c r="D144" i="12"/>
  <c r="F143" i="12"/>
  <c r="E143" i="12" a="1"/>
  <c r="E143" i="12" s="1"/>
  <c r="D143" i="12"/>
  <c r="F142" i="12"/>
  <c r="E142" i="12"/>
  <c r="E142" i="12" a="1"/>
  <c r="D142" i="12"/>
  <c r="F140" i="12"/>
  <c r="E140" i="12" a="1"/>
  <c r="E140" i="12" s="1"/>
  <c r="D140" i="12"/>
  <c r="F135" i="12"/>
  <c r="E135" i="12" a="1"/>
  <c r="E135" i="12" s="1"/>
  <c r="D135" i="12"/>
  <c r="F134" i="12"/>
  <c r="E134" i="12" a="1"/>
  <c r="E134" i="12" s="1"/>
  <c r="D134" i="12"/>
  <c r="F133" i="12"/>
  <c r="E133" i="12" a="1"/>
  <c r="E133" i="12" s="1"/>
  <c r="D133" i="12"/>
  <c r="F131" i="12"/>
  <c r="E131" i="12" a="1"/>
  <c r="E131" i="12" s="1"/>
  <c r="D131" i="12"/>
  <c r="F130" i="12"/>
  <c r="E130" i="12" a="1"/>
  <c r="E130" i="12" s="1"/>
  <c r="D130" i="12"/>
  <c r="F129" i="12"/>
  <c r="E129" i="12" a="1"/>
  <c r="E129" i="12" s="1"/>
  <c r="D129" i="12"/>
  <c r="F128" i="12"/>
  <c r="E128" i="12" a="1"/>
  <c r="E128" i="12" s="1"/>
  <c r="D128" i="12"/>
  <c r="F127" i="12"/>
  <c r="E127" i="12" a="1"/>
  <c r="E127" i="12" s="1"/>
  <c r="D127" i="12"/>
  <c r="F126" i="12"/>
  <c r="E126" i="12" a="1"/>
  <c r="E126" i="12" s="1"/>
  <c r="D126" i="12"/>
  <c r="F125" i="12"/>
  <c r="E125" i="12" a="1"/>
  <c r="E125" i="12" s="1"/>
  <c r="D125" i="12"/>
  <c r="F123" i="12"/>
  <c r="E123" i="12" a="1"/>
  <c r="E123" i="12" s="1"/>
  <c r="D123" i="12"/>
  <c r="F121" i="12"/>
  <c r="E121" i="12" a="1"/>
  <c r="E121" i="12" s="1"/>
  <c r="D121" i="12"/>
  <c r="F120" i="12"/>
  <c r="E120" i="12" a="1"/>
  <c r="E120" i="12" s="1"/>
  <c r="D120" i="12"/>
  <c r="F119" i="12"/>
  <c r="E119" i="12" a="1"/>
  <c r="E119" i="12" s="1"/>
  <c r="D119" i="12"/>
  <c r="F118" i="12"/>
  <c r="E118" i="12" a="1"/>
  <c r="E118" i="12" s="1"/>
  <c r="D118" i="12"/>
  <c r="F117" i="12"/>
  <c r="E117" i="12" a="1"/>
  <c r="E117" i="12" s="1"/>
  <c r="D117" i="12"/>
  <c r="F115" i="12"/>
  <c r="E115" i="12" a="1"/>
  <c r="E115" i="12" s="1"/>
  <c r="D115" i="12"/>
  <c r="F114" i="12"/>
  <c r="E114" i="12" a="1"/>
  <c r="E114" i="12" s="1"/>
  <c r="D114" i="12"/>
  <c r="F113" i="12"/>
  <c r="E113" i="12" a="1"/>
  <c r="E113" i="12" s="1"/>
  <c r="D113" i="12"/>
  <c r="F112" i="12"/>
  <c r="E112" i="12" a="1"/>
  <c r="E112" i="12" s="1"/>
  <c r="D112" i="12"/>
  <c r="F111" i="12"/>
  <c r="E111" i="12" a="1"/>
  <c r="E111" i="12" s="1"/>
  <c r="D111" i="12"/>
  <c r="F109" i="12"/>
  <c r="E109" i="12" a="1"/>
  <c r="E109" i="12" s="1"/>
  <c r="D109" i="12"/>
  <c r="F108" i="12"/>
  <c r="E108" i="12" a="1"/>
  <c r="E108" i="12" s="1"/>
  <c r="D108" i="12"/>
  <c r="F107" i="12"/>
  <c r="E107" i="12" a="1"/>
  <c r="E107" i="12" s="1"/>
  <c r="D107" i="12"/>
  <c r="F106" i="12"/>
  <c r="E106" i="12" a="1"/>
  <c r="E106" i="12" s="1"/>
  <c r="D106" i="12"/>
  <c r="F105" i="12"/>
  <c r="E105" i="12" a="1"/>
  <c r="E105" i="12" s="1"/>
  <c r="D105" i="12"/>
  <c r="F104" i="12"/>
  <c r="E104" i="12" a="1"/>
  <c r="E104" i="12" s="1"/>
  <c r="D104" i="12"/>
  <c r="F103" i="12"/>
  <c r="E103" i="12" a="1"/>
  <c r="E103" i="12" s="1"/>
  <c r="D103" i="12"/>
  <c r="F101" i="12"/>
  <c r="E101" i="12" a="1"/>
  <c r="E101" i="12" s="1"/>
  <c r="D101" i="12"/>
  <c r="F100" i="12"/>
  <c r="E100" i="12" a="1"/>
  <c r="E100" i="12" s="1"/>
  <c r="D100" i="12"/>
  <c r="F98" i="12"/>
  <c r="E98" i="12" a="1"/>
  <c r="E98" i="12" s="1"/>
  <c r="D98" i="12"/>
  <c r="F97" i="12"/>
  <c r="E97" i="12" a="1"/>
  <c r="E97" i="12" s="1"/>
  <c r="D97" i="12"/>
  <c r="F96" i="12"/>
  <c r="E96" i="12" a="1"/>
  <c r="E96" i="12" s="1"/>
  <c r="D96" i="12"/>
  <c r="F95" i="12"/>
  <c r="E95" i="12" a="1"/>
  <c r="E95" i="12" s="1"/>
  <c r="D95" i="12"/>
  <c r="F93" i="12"/>
  <c r="E93" i="12" a="1"/>
  <c r="E93" i="12" s="1"/>
  <c r="D93" i="12"/>
  <c r="E87" i="12" l="1" a="1"/>
  <c r="E87" i="12" s="1"/>
  <c r="F87" i="12"/>
  <c r="E88" i="12" a="1"/>
  <c r="E88" i="12" s="1"/>
  <c r="F88" i="12"/>
  <c r="F86" i="12"/>
  <c r="E86" i="12" a="1"/>
  <c r="E86" i="12" s="1"/>
  <c r="E79" i="12" a="1"/>
  <c r="E79" i="12" s="1"/>
  <c r="F79" i="12"/>
  <c r="E80" i="12" a="1"/>
  <c r="E80" i="12" s="1"/>
  <c r="F80" i="12"/>
  <c r="E81" i="12" a="1"/>
  <c r="E81" i="12" s="1"/>
  <c r="F81" i="12"/>
  <c r="E82" i="12" a="1"/>
  <c r="E82" i="12" s="1"/>
  <c r="F82" i="12"/>
  <c r="E83" i="12" a="1"/>
  <c r="E83" i="12" s="1"/>
  <c r="F83" i="12"/>
  <c r="E84" i="12" a="1"/>
  <c r="E84" i="12" s="1"/>
  <c r="F84" i="12"/>
  <c r="F78" i="12"/>
  <c r="E78" i="12" a="1"/>
  <c r="E78" i="12" s="1"/>
  <c r="F76" i="12"/>
  <c r="E76" i="12" a="1"/>
  <c r="E76" i="12" s="1"/>
  <c r="E71" i="12" a="1"/>
  <c r="E71" i="12" s="1"/>
  <c r="F71" i="12"/>
  <c r="E72" i="12" a="1"/>
  <c r="E72" i="12" s="1"/>
  <c r="F72" i="12"/>
  <c r="E73" i="12" a="1"/>
  <c r="E73" i="12" s="1"/>
  <c r="F73" i="12"/>
  <c r="E74" i="12" a="1"/>
  <c r="E74" i="12" s="1"/>
  <c r="F74" i="12"/>
  <c r="F70" i="12"/>
  <c r="E70" i="12" a="1"/>
  <c r="E70" i="12" s="1"/>
  <c r="E65" i="12" a="1"/>
  <c r="E65" i="12" s="1"/>
  <c r="F65" i="12"/>
  <c r="E66" i="12" a="1"/>
  <c r="E66" i="12" s="1"/>
  <c r="F66" i="12"/>
  <c r="E67" i="12" a="1"/>
  <c r="E67" i="12" s="1"/>
  <c r="F67" i="12"/>
  <c r="E68" i="12" a="1"/>
  <c r="E68" i="12" s="1"/>
  <c r="F68" i="12"/>
  <c r="F64" i="12"/>
  <c r="E64" i="12" a="1"/>
  <c r="E64" i="12" s="1"/>
  <c r="E57" i="12" a="1"/>
  <c r="E57" i="12" s="1"/>
  <c r="F57" i="12"/>
  <c r="E58" i="12" a="1"/>
  <c r="E58" i="12" s="1"/>
  <c r="F58" i="12"/>
  <c r="E59" i="12" a="1"/>
  <c r="E59" i="12" s="1"/>
  <c r="F59" i="12"/>
  <c r="J952" i="12" s="1"/>
  <c r="E60" i="12" a="1"/>
  <c r="E60" i="12" s="1"/>
  <c r="F60" i="12"/>
  <c r="E61" i="12" a="1"/>
  <c r="E61" i="12" s="1"/>
  <c r="F61" i="12"/>
  <c r="E62" i="12" a="1"/>
  <c r="E62" i="12" s="1"/>
  <c r="F62" i="12"/>
  <c r="F56" i="12"/>
  <c r="E56" i="12" a="1"/>
  <c r="E56" i="12" s="1"/>
  <c r="E54" i="12" a="1"/>
  <c r="E54" i="12" s="1"/>
  <c r="F54" i="12"/>
  <c r="J947" i="12" s="1"/>
  <c r="F53" i="12"/>
  <c r="E53" i="12" a="1"/>
  <c r="E53" i="12" s="1"/>
  <c r="E49" i="12" a="1"/>
  <c r="E49" i="12" s="1"/>
  <c r="F49" i="12"/>
  <c r="E50" i="12" a="1"/>
  <c r="E50" i="12" s="1"/>
  <c r="F50" i="12"/>
  <c r="E51" i="12" a="1"/>
  <c r="E51" i="12" s="1"/>
  <c r="F51" i="12"/>
  <c r="F48" i="12"/>
  <c r="E48" i="12" a="1"/>
  <c r="E48" i="12" s="1"/>
  <c r="F46" i="12"/>
  <c r="E46" i="12" a="1"/>
  <c r="E46" i="12" s="1"/>
  <c r="E27" i="12" a="1"/>
  <c r="E27" i="12" s="1"/>
  <c r="F27" i="12"/>
  <c r="E28" i="12" a="1"/>
  <c r="E28" i="12" s="1"/>
  <c r="F28" i="12"/>
  <c r="E29" i="12" a="1"/>
  <c r="E29" i="12" s="1"/>
  <c r="F29" i="12"/>
  <c r="E30" i="12" a="1"/>
  <c r="E30" i="12" s="1"/>
  <c r="F30" i="12"/>
  <c r="E31" i="12" a="1"/>
  <c r="E31" i="12" s="1"/>
  <c r="F31" i="12"/>
  <c r="E32" i="12" a="1"/>
  <c r="E32" i="12" s="1"/>
  <c r="F32" i="12"/>
  <c r="E33" i="12" a="1"/>
  <c r="E33" i="12" s="1"/>
  <c r="F33" i="12"/>
  <c r="E34" i="12" a="1"/>
  <c r="E34" i="12" s="1"/>
  <c r="F34" i="12"/>
  <c r="F26" i="12"/>
  <c r="E26" i="12" a="1"/>
  <c r="E26" i="12" s="1"/>
  <c r="E23" i="12" a="1"/>
  <c r="E23" i="12" s="1"/>
  <c r="F23" i="12"/>
  <c r="E24" i="12" a="1"/>
  <c r="E24" i="12" s="1"/>
  <c r="F24" i="12"/>
  <c r="F22" i="12"/>
  <c r="E22" i="12" a="1"/>
  <c r="E22" i="12" s="1"/>
  <c r="E11" i="12" a="1"/>
  <c r="E11" i="12" s="1"/>
  <c r="F11" i="12"/>
  <c r="E12" i="12" a="1"/>
  <c r="E12" i="12" s="1"/>
  <c r="F12" i="12"/>
  <c r="E13" i="12" a="1"/>
  <c r="E13" i="12" s="1"/>
  <c r="F13" i="12"/>
  <c r="E14" i="12" a="1"/>
  <c r="E14" i="12" s="1"/>
  <c r="F14" i="12"/>
  <c r="E15" i="12" a="1"/>
  <c r="E15" i="12" s="1"/>
  <c r="F15" i="12"/>
  <c r="E16" i="12" a="1"/>
  <c r="E16" i="12" s="1"/>
  <c r="F16" i="12"/>
  <c r="E17" i="12" a="1"/>
  <c r="E17" i="12" s="1"/>
  <c r="F17" i="12"/>
  <c r="E18" i="12" a="1"/>
  <c r="E18" i="12" s="1"/>
  <c r="F18" i="12"/>
  <c r="E19" i="12" a="1"/>
  <c r="E19" i="12" s="1"/>
  <c r="F19" i="12"/>
  <c r="E20" i="12" a="1"/>
  <c r="E20" i="12" s="1"/>
  <c r="F20" i="12"/>
  <c r="E10" i="12" a="1"/>
  <c r="E10" i="12" s="1"/>
  <c r="F10" i="12"/>
  <c r="D88" i="12"/>
  <c r="D87" i="12"/>
  <c r="D86" i="12"/>
  <c r="D84" i="12"/>
  <c r="D83" i="12"/>
  <c r="D82" i="12"/>
  <c r="D81" i="12"/>
  <c r="D80" i="12"/>
  <c r="D79" i="12"/>
  <c r="D78" i="12"/>
  <c r="D76" i="12"/>
  <c r="D74" i="12"/>
  <c r="D73" i="12"/>
  <c r="D72" i="12"/>
  <c r="D71" i="12"/>
  <c r="D70" i="12"/>
  <c r="D68" i="12"/>
  <c r="D67" i="12"/>
  <c r="D66" i="12"/>
  <c r="D65" i="12"/>
  <c r="D64" i="12"/>
  <c r="D62" i="12"/>
  <c r="D60" i="12"/>
  <c r="D61" i="12"/>
  <c r="D59" i="12"/>
  <c r="D58" i="12"/>
  <c r="D57" i="12"/>
  <c r="D56" i="12"/>
  <c r="D54" i="12"/>
  <c r="D53" i="12"/>
  <c r="D51" i="12"/>
  <c r="D50" i="12"/>
  <c r="D49" i="12"/>
  <c r="D48" i="12"/>
  <c r="D46" i="12"/>
  <c r="D34" i="12"/>
  <c r="D33" i="12"/>
  <c r="D32" i="12"/>
  <c r="D31" i="12"/>
  <c r="D30" i="12"/>
  <c r="D29" i="12"/>
  <c r="D28" i="12"/>
  <c r="D27" i="12"/>
  <c r="D26" i="12"/>
  <c r="D24" i="12"/>
  <c r="D23" i="12"/>
  <c r="D22" i="12"/>
  <c r="D18" i="12"/>
  <c r="D20" i="12"/>
  <c r="D19" i="12"/>
  <c r="D17" i="12"/>
  <c r="D16" i="12"/>
  <c r="D15" i="12"/>
  <c r="D14" i="12"/>
  <c r="D13" i="12"/>
  <c r="D12" i="12"/>
  <c r="D11" i="12"/>
  <c r="D10" i="12"/>
  <c r="I967" i="12" l="1"/>
  <c r="J967" i="12"/>
  <c r="J10" i="12"/>
  <c r="K10" i="12"/>
  <c r="J960" i="12"/>
  <c r="I960" i="12"/>
  <c r="J959" i="12"/>
  <c r="I958" i="12"/>
  <c r="I959" i="12"/>
  <c r="J958" i="12"/>
  <c r="J961" i="12"/>
  <c r="J976" i="12"/>
  <c r="J981" i="12"/>
  <c r="J949" i="12"/>
  <c r="J963" i="12"/>
  <c r="J977" i="12"/>
  <c r="J944" i="12"/>
  <c r="J950" i="12"/>
  <c r="J954" i="12"/>
  <c r="J969" i="12"/>
  <c r="J974" i="12"/>
  <c r="J979" i="12"/>
  <c r="J955" i="12"/>
  <c r="J971" i="12"/>
  <c r="J953" i="12"/>
  <c r="I974" i="12"/>
  <c r="J941" i="12"/>
  <c r="J951" i="12"/>
  <c r="J975" i="12"/>
  <c r="J980" i="12"/>
  <c r="J942" i="12"/>
  <c r="J972" i="12"/>
  <c r="J943" i="12"/>
  <c r="J973" i="12"/>
  <c r="J964" i="12"/>
  <c r="J957" i="12"/>
  <c r="J966" i="12"/>
  <c r="J965" i="12"/>
  <c r="I980" i="12"/>
  <c r="I972" i="12"/>
  <c r="I981" i="12"/>
  <c r="I975" i="12"/>
  <c r="I976" i="12"/>
  <c r="I973" i="12"/>
  <c r="I977" i="12"/>
  <c r="J946" i="12"/>
  <c r="J939" i="12"/>
  <c r="I969" i="12"/>
  <c r="I979" i="12"/>
  <c r="I971" i="12"/>
  <c r="I966" i="12"/>
  <c r="I963" i="12"/>
  <c r="I965" i="12"/>
  <c r="I964" i="12"/>
  <c r="I951" i="12"/>
  <c r="I947" i="12"/>
  <c r="I943" i="12"/>
  <c r="I946" i="12"/>
  <c r="I944" i="12"/>
  <c r="I942" i="12"/>
  <c r="I941" i="12"/>
  <c r="I961" i="12"/>
  <c r="I953" i="12"/>
  <c r="I954" i="12"/>
  <c r="I952" i="12"/>
  <c r="I949" i="12"/>
  <c r="I939" i="12"/>
  <c r="I950" i="12"/>
  <c r="I955" i="12"/>
  <c r="I957" i="12"/>
  <c r="K11" i="12" l="1"/>
  <c r="K12" i="12" s="1"/>
  <c r="J11" i="12"/>
  <c r="J12" i="12" s="1"/>
  <c r="J13"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<sst xmlns="http://schemas.openxmlformats.org/spreadsheetml/2006/main" count="1815" uniqueCount="339">
  <si>
    <t>Critères</t>
  </si>
  <si>
    <t>Oui</t>
  </si>
  <si>
    <t xml:space="preserve">Non </t>
  </si>
  <si>
    <t>Je ne sais pas</t>
  </si>
  <si>
    <t xml:space="preserve">Oui </t>
  </si>
  <si>
    <t xml:space="preserve">Je ne sais pas </t>
  </si>
  <si>
    <t xml:space="preserve">Mise en place de corridors / pas japonais inter site </t>
  </si>
  <si>
    <t xml:space="preserve">Mise en place de corridors / pas japonais intra site </t>
  </si>
  <si>
    <t xml:space="preserve">Végétalisation horticole </t>
  </si>
  <si>
    <t xml:space="preserve">Végétalisation ordinaire </t>
  </si>
  <si>
    <t xml:space="preserve">Végétalisation typique d'un biotope particulier de la région </t>
  </si>
  <si>
    <t>Non</t>
  </si>
  <si>
    <t>Zone d'alimentation</t>
  </si>
  <si>
    <t>Présence de plantes à baies</t>
  </si>
  <si>
    <t xml:space="preserve">Présence de plantes à fruits </t>
  </si>
  <si>
    <t>Potager</t>
  </si>
  <si>
    <t xml:space="preserve">Cloture perméable à la faune </t>
  </si>
  <si>
    <t>Espaces favorables aux espèces spontanées</t>
  </si>
  <si>
    <t>Pré-diagnostic à distance</t>
  </si>
  <si>
    <t>Diagnostic 4 saisons</t>
  </si>
  <si>
    <t>Oui, juste pour le conseil</t>
  </si>
  <si>
    <t>Oui, il a réalisé un diagnostic pédologique</t>
  </si>
  <si>
    <t xml:space="preserve">Consultation d'un pédologue </t>
  </si>
  <si>
    <t>Choix de la palette végétale</t>
  </si>
  <si>
    <t>Diagnostic avec un passage sur site</t>
  </si>
  <si>
    <t>Aucune mesure</t>
  </si>
  <si>
    <t xml:space="preserve">Les pièces du marché prennent-elles en compte la biodiversité ? </t>
  </si>
  <si>
    <t>Présence de cavités et éléments architecturaux favorables à la reproduction des espèces inféodées au bâti</t>
  </si>
  <si>
    <t>Toutes les surfaces dangereuses sont traitées</t>
  </si>
  <si>
    <t xml:space="preserve">Orienté vers le sol </t>
  </si>
  <si>
    <t>Trame noire continue sur les espaces verts du projet</t>
  </si>
  <si>
    <t>Eclairement &lt; 20 lux</t>
  </si>
  <si>
    <t xml:space="preserve">Oui, il a réalisé un diagnostic phytosanitaire </t>
  </si>
  <si>
    <t>Diagnostic et accompagnement</t>
  </si>
  <si>
    <t>Aucun diagnostic n’a été réalisé, même sommairement</t>
  </si>
  <si>
    <t>Aucun écologue n’a été impliqué, même ponctuellement</t>
  </si>
  <si>
    <t>Échange ponctuel, sans implication sur le projet ni production de livrable</t>
  </si>
  <si>
    <t>L’écologue a produit un diagnostic formel, intégré au projet</t>
  </si>
  <si>
    <t>Échange ponctuel sur des questions de végétalisation ou d’aménagement</t>
  </si>
  <si>
    <t>Aucun avis sur les sols n’a été sollicité, même ponctuellement</t>
  </si>
  <si>
    <t>Échange ou retour ponctuel sans analyse spécifique</t>
  </si>
  <si>
    <t>Suivi régulier des questions de sol tout au long du projet</t>
  </si>
  <si>
    <t>Aucun arboriste n’a été sollicité</t>
  </si>
  <si>
    <t>Avis ponctuel sur un ou plusieurs arbres, sans expertise approfondie</t>
  </si>
  <si>
    <t>Expertise sur l’état sanitaire des arbres existants, la valeur écologique ou les contraintes d’ancrage/racinaires</t>
  </si>
  <si>
    <t>Suivi des arbres existants, prescriptions de plantation, intégration dans le projet global</t>
  </si>
  <si>
    <t>Aucune mention explicite de la biodiversité dans les pièces écrites ou graphiques des marchés (ni chantier, ni gestion, ni objectifs de conservation)</t>
  </si>
  <si>
    <t>Des clauses environnementales intègrent la protection de la faune et de la flore pendant les travaux : par exemple, une charte chantier à faible impact écologique, horaires de tonte, zones de circulation restreintes, périodes de non-intervention pour éviter la destruction de nids ou gîtes</t>
  </si>
  <si>
    <t>Non remaniement / Conservation non prise en compte</t>
  </si>
  <si>
    <t>Aucune attention portée à la conservation des sols ou milieux en place. Les travaux prévoient un remaniement généralisé (ex : terrassement complet)</t>
  </si>
  <si>
    <t>La pleine terre existante est maintenue sans remblai ni compactage, sur au moins 90% des zones concernées</t>
  </si>
  <si>
    <t>Actions correctives sur la qualité ou la structure des sols</t>
  </si>
  <si>
    <t>Aucune vérification de la qualité des terres (ex : remblais d’origine inconnue ou matériaux stériles)</t>
  </si>
  <si>
    <t>Traitement des espèces exotiques envahissantes (EEE)</t>
  </si>
  <si>
    <t xml:space="preserve">Actions menées, sans réflexion par rapport à la santé et à l'usage des sols </t>
  </si>
  <si>
    <t xml:space="preserve">Actions menées, avec une réflexion par rapport à la santé et à l'usage des sols </t>
  </si>
  <si>
    <t>Aucune action prévue, même si des EEE sont présentes</t>
  </si>
  <si>
    <t>Naturalité des aménagements végétalisés</t>
  </si>
  <si>
    <t>Végétalisation</t>
  </si>
  <si>
    <t xml:space="preserve">Palette adaptée à la disponibilité en eau </t>
  </si>
  <si>
    <t>Palette adaptée à la qualité des sols</t>
  </si>
  <si>
    <t>Palette équilibrée entre indigénat et adaptation climatique</t>
  </si>
  <si>
    <t>Palette favorisant la diversité des espèces</t>
  </si>
  <si>
    <t>Présence de plantes à fleurs / mellifères</t>
  </si>
  <si>
    <t>Zone de compostage / matières organiques</t>
  </si>
  <si>
    <t xml:space="preserve">Bois mort laissé sur place	</t>
  </si>
  <si>
    <t>Exemples : aubépine, sureau, sorbier, cornouiller, etc.</t>
  </si>
  <si>
    <t>Compost végétal ou de cuisine accessible à la faune (invertébrés, hérissons)</t>
  </si>
  <si>
    <t>Pour les coléoptères, amphibiens, oiseaux</t>
  </si>
  <si>
    <t>Conservation partielle (ex : haies, arbres isolés)</t>
  </si>
  <si>
    <t>Conservation significative de trames végétales</t>
  </si>
  <si>
    <t>Pierres plates ensoleillées, murets secs, cavités</t>
  </si>
  <si>
    <t>Préservation d’espèces patrimoniales / remarquables</t>
  </si>
  <si>
    <t>Aucun effort de conservation malgré présence connue ou possible</t>
  </si>
  <si>
    <t>Des espèces patrimoniales présentes ont été identifiées et intégrées dans le projet (protection, habitat, continuité)</t>
  </si>
  <si>
    <t>Points d’eau stagnante peu profonds, sans poissons. Zones humides avec végétation amphibie</t>
  </si>
  <si>
    <t>Nichoirs, haies épaisses, cavités conservées</t>
  </si>
  <si>
    <t>Talus, ronciers, etc.</t>
  </si>
  <si>
    <t>Pente douce (≤30°),  profondeur variable (10–60 cm), échappatoire (branchage ou galet), berges végétalisées, présence d’eau &gt; 9 mois/an.</t>
  </si>
  <si>
    <t>Pollutions et nuisances liées à l’exploitation du projet</t>
  </si>
  <si>
    <t>Absence d'activités génératrices de perturbations notables</t>
  </si>
  <si>
    <t>Aucun dispositif particulier</t>
  </si>
  <si>
    <t>Horloge solaire ou détecteur de mouvement</t>
  </si>
  <si>
    <t>Extinction programmée ou usage intelligent</t>
  </si>
  <si>
    <t>Lumière chaude moins impactante pour les insectes nocturnes et chauves-souris</t>
  </si>
  <si>
    <t>Limite recommandée pour préserver les espèces nocturnes</t>
  </si>
  <si>
    <t>Zone tampon sans éclairage pour favoriser la continuité écologique nocturne</t>
  </si>
  <si>
    <t>Aucune étude spécifique réalisée pour identifier les zones de bruit</t>
  </si>
  <si>
    <t>Pollution sonore - identification et atténuation des sources de bruits</t>
  </si>
  <si>
    <t xml:space="preserve">Identification mais pas d'atténuation </t>
  </si>
  <si>
    <t xml:space="preserve">Identification et action d'atténuation </t>
  </si>
  <si>
    <t xml:space="preserve">Pollution lumineuse - mesures de compensation </t>
  </si>
  <si>
    <t>Risques de collision sur surfaces vitrées</t>
  </si>
  <si>
    <t>Façades, abribus, garde-corps en verre lisse</t>
  </si>
  <si>
    <t>Stickers ponctuels prévus en surcouche sur le vitrage</t>
  </si>
  <si>
    <t>Mise en place de mesures permanentes</t>
  </si>
  <si>
    <t>Inclut les bâtiments, abribus, garde-corps, serres, parking-vélo, etc.</t>
  </si>
  <si>
    <t>Aucun aménagement favorisant une continuité fonctionnelle avec les milieux environnants</t>
  </si>
  <si>
    <t>Espaces végétalisés fragmentés, isolés ou imperméabilisés entre eux</t>
  </si>
  <si>
    <t>Clôtures grillagées fines ou pleines, murs ou bordures empêchant tout passage</t>
  </si>
  <si>
    <t xml:space="preserve">Consultation d'un paysagiste </t>
  </si>
  <si>
    <t>Oui, il a réalisé un diagnostic écologique</t>
  </si>
  <si>
    <t>Réalisation d'un diagnostic écologique</t>
  </si>
  <si>
    <t>Un expert de la biodiversité (écologue, naturaliste, etc.) est venu une fois sur site pour faire un relevé terrain pour relever la flore vasculaire, décrire les milieux et repérer quelques indices de faune</t>
  </si>
  <si>
    <t>Oui, pour le conseil</t>
  </si>
  <si>
    <t xml:space="preserve">L’écologue participe activement à la conception </t>
  </si>
  <si>
    <t>L’écologue participe activement au suivi du projet</t>
  </si>
  <si>
    <t>Analyse pédologique (ex : texture, pH, structure, capacité de rétention, etc.) et description visuelle de profils de sol (ex :couleur, texture, horizons, humidité)</t>
  </si>
  <si>
    <t>Consultation d'un arboriste</t>
  </si>
  <si>
    <t>Non concerné</t>
  </si>
  <si>
    <t xml:space="preserve">Aucun arbre sur site </t>
  </si>
  <si>
    <t>Pas d'espace vert (au sol, sur dalle, en toiture)</t>
  </si>
  <si>
    <t>Pondération entre critères</t>
  </si>
  <si>
    <t xml:space="preserve">Les pièces écrites (CCTP, BPU) ou graphiques (plans de plantation) incluent des exigences sur la biodiversité : choix d’essences locales et mellifères, sols préservés ou reconstitués, critères de plantations intégrant des objectifs écologiques (taux de recouvrement, diversité floristique, etc.)
Les pièces écrites reprennent les prescription de génie écologique pour la bonne exécution des ouvrages </t>
  </si>
  <si>
    <t>Les caractéristiques des terres ou substrats (origine, granulométrie, teneur en matière organique, contaminants, EEE) sont vérifiées afin de s’assurer qu’elles sont compatibles avec les végétaux locaux et non polluantes</t>
  </si>
  <si>
    <t>Vérification de la qualité des terres y compris substrats apportés ou réutilisés</t>
  </si>
  <si>
    <t>Aucun empiètement sur les sols naturels du site et périphériques, y compris en phase travaux (zone de stockage incluse), du fait d’un site entièrement artificialisé</t>
  </si>
  <si>
    <t xml:space="preserve">Pas d'EEE identifié dans le diagnostique écologique  </t>
  </si>
  <si>
    <t xml:space="preserve">Des mesures appropriées sont prises pour éradiquer ou contenir les EEE identifiées sur site avant ou pendant les travaux. </t>
  </si>
  <si>
    <t xml:space="preserve">Aucun risque de collision idientifié lors du diagnostic écologique </t>
  </si>
  <si>
    <t>Consultation d'un écologue</t>
  </si>
  <si>
    <t>Conservation physique des milieux naturels ou semi-naturels existants sur le projet</t>
  </si>
  <si>
    <t>Maintien de la couverture végétale utile à la biodiversité</t>
  </si>
  <si>
    <t>Nichoirs (fixés en façades ou intégrés à l'ITE), cavités naturelles conservées, cornières, rebord de toits, paroi des façades rugueuse, murs végétalisés, terrasses végétalisées, patios végétalisés</t>
  </si>
  <si>
    <t>Nichoirs fixés en façades ou intégrés à l'ITE adaptés (fentes, combles, fissures). Pas de lumière artificielle directe</t>
  </si>
  <si>
    <t>Zones de reproduction (parcelle)</t>
  </si>
  <si>
    <t>Température de couleur &lt; 2300°K</t>
  </si>
  <si>
    <t>Aucune masse d'eau sur le site</t>
  </si>
  <si>
    <t>Aucune espèce patrimoniale / remarquables identifiés dans le diagnostic écologique</t>
  </si>
  <si>
    <t>Condition d'utilisation de la grille et de la méthode</t>
  </si>
  <si>
    <t xml:space="preserve">Dans vos productions, merci de préciser les éléments de langage suivants : </t>
  </si>
  <si>
    <t>Indicateur de qualité/fonctionnalité des milieux - version de juin 2025</t>
  </si>
  <si>
    <t>Fonctionnement de la grille</t>
  </si>
  <si>
    <t>Qualité/santé des sols</t>
  </si>
  <si>
    <t>Un expert de la biodiversité (écologue, naturaliste, etc.) est venu réalisé un diagnostic sur plusieurs saisons biologiques (au moins 3 sur 4 : printemps, été, automne, hiver) avec une identification précise de la flore, des habitats, et un repérage ciblé de la faune (oiseaux, insectes, petits mammifères…).
Permet une bonne couverture phénologique</t>
  </si>
  <si>
    <t>Oui, il a réalisé un diagnostic paysager</t>
  </si>
  <si>
    <t>100 % des espaces extérieurs sont imperméabilisés</t>
  </si>
  <si>
    <t>Cas particulier :  inspection pour identifier des espèces protégées et inféodées aux bâtis sur les parcelles 100% imperméabilisées</t>
  </si>
  <si>
    <t>Dans le cas des projets dont l'état initial est 100% imperméabilisé, un diagnostic est réalisé pour identifier les espèces protégées et inféodées aux bâtis potentiellement présentes</t>
  </si>
  <si>
    <t>Perturbation anthropique</t>
  </si>
  <si>
    <t xml:space="preserve"> Connectivité écologique</t>
  </si>
  <si>
    <t>Habitats faune et flore</t>
  </si>
  <si>
    <t>Des zones refuges sont présentes spontanément et sont conservées (vieux murs, tas de bois, etc.), sans intervention spécifique</t>
  </si>
  <si>
    <t>Des zones refuges ou micro-habitats ont été créés ou renforcés (tas de pierre, murs ou tas de pierre, nichoirs, etc.) en lien avec les besoins identifiés dans le diagnostic écologique du site</t>
  </si>
  <si>
    <t xml:space="preserve">Absence de zone refuge ou de micro-habitat </t>
  </si>
  <si>
    <t>Zones de refuge / micro-habitat</t>
  </si>
  <si>
    <t>Règles de calculs de l'indicateur</t>
  </si>
  <si>
    <t>Logique de notation des critères</t>
  </si>
  <si>
    <r>
      <rPr>
        <b/>
        <sz val="11"/>
        <color theme="1"/>
        <rFont val="Barlow"/>
      </rPr>
      <t xml:space="preserve">Liste des critères discrimants </t>
    </r>
    <r>
      <rPr>
        <sz val="11"/>
        <color theme="1"/>
        <rFont val="Barlow"/>
      </rPr>
      <t xml:space="preserve"> (avec et sans bonus) :  
</t>
    </r>
  </si>
  <si>
    <r>
      <rPr>
        <b/>
        <sz val="11"/>
        <color theme="1"/>
        <rFont val="Barlow"/>
      </rPr>
      <t>Liste des critères cumulatifs</t>
    </r>
    <r>
      <rPr>
        <sz val="11"/>
        <color theme="1"/>
        <rFont val="Barlow"/>
      </rPr>
      <t xml:space="preserve"> :  </t>
    </r>
  </si>
  <si>
    <t>Masse d’eau favorable à la faune</t>
  </si>
  <si>
    <t>Chaque critère est pondéré selon son importance relative au sein de la thématique concernée. 
Cette pondération permet de moduler l’impact de chaque critère sur la note finale.
→ Exemple : un critère avec un coefficient de pondération de 2 aura deux fois plus d’influence qu’un critère pondéré à 1.</t>
  </si>
  <si>
    <t xml:space="preserve">Pondération des critères : </t>
  </si>
  <si>
    <t>Thématiques</t>
  </si>
  <si>
    <t>Echelle</t>
  </si>
  <si>
    <t>Projet</t>
  </si>
  <si>
    <t xml:space="preserve">Habitat / Bâtiment </t>
  </si>
  <si>
    <t>Pondération</t>
  </si>
  <si>
    <t>Note maximale théorique (référence projet exemplaire)</t>
  </si>
  <si>
    <t xml:space="preserve">Note réelle du projet </t>
  </si>
  <si>
    <t>La note réelle est obtenue en cumulant les scores effectivement atteints par le projet (en tenant compte des pondérations et bonus).</t>
  </si>
  <si>
    <t>L’indice de performance du projet est exprimé comme le rapport entre la note réelle et la note maximale théorique :</t>
  </si>
  <si>
    <t xml:space="preserve">Indice de performance : comparaison entre la note maximale théorique et la note réelle du projet </t>
  </si>
  <si>
    <r>
      <t xml:space="preserve">→ </t>
    </r>
    <r>
      <rPr>
        <b/>
        <sz val="11"/>
        <color theme="1"/>
        <rFont val="Barlow"/>
      </rPr>
      <t xml:space="preserve">Indicateur de qualité/fonctionnalité des milieux = Note réelle du projet / Note maximale atteignable </t>
    </r>
  </si>
  <si>
    <t>Ce ratio donne une vision claire du niveau de qualité/fonctionnalité du projet par rapport à sa valeur de référence (note maximale théorique)</t>
  </si>
  <si>
    <t>La note maximale correspond à la somme pondérée des meilleures valeurs atteignables pour chaque critère, pondération et bonus compris.
Cette note théorique représente un projet "exemplaire" sur tous les critères qui le concerne. 
Elle est adaptée à chaque projet : les critères non applicables (cf. « Non concerné ») sont exclus du calcul de la note maximale.
→  Exemple : Un projet dont le site est initialiement totalement imperméabilisé n’est pas pénalisé pour l'absence d'accompagnement par un paysagiste.</t>
  </si>
  <si>
    <t>Note projet</t>
  </si>
  <si>
    <t>Objectif de l'indicateur</t>
  </si>
  <si>
    <t xml:space="preserve">En complément du Coefficient de Biotope Surfacique harmonisé (CBSh), qui évalue la capacité d'accueil biodiversité des projets d'aménagement, l’indicateur de qualité/fonctionnalité vise à évaluer le potentiel écologique effectif des projets d’aménagement. 
Il s’attache à déterminer dans quelle mesure les milieux créés ou restaurés sont réellement capables de soutenir le cycle de vie des espèces (alimentation, reproduction, abri, déplacement). Pour cela, il prend en compte à la fois les caractéristiques écologiques des espaces (continuité, naturalité, qualité des sols, etc.) et les moyens mis en œuvre pour intégrer la biodiversité dans le projet (recours à une expertise écologique, réalisation d’un diagnostic faune-flore, préservation de surface, etc.). 
L’objectif est d’introduire une dimension qualitative et performancielle à l’évaluation écologique des projets, afin de dépasser la logique de quantité de surfaces « vertes » et d’encourager la création de milieux réellement favorable à la biodiversité urbaine. </t>
  </si>
  <si>
    <t>Travaux du GT 7 Biodiversité</t>
  </si>
  <si>
    <r>
      <rPr>
        <b/>
        <sz val="11"/>
        <color theme="1"/>
        <rFont val="Barlow"/>
      </rPr>
      <t>Ambition du GT</t>
    </r>
    <r>
      <rPr>
        <sz val="11"/>
        <color theme="1"/>
        <rFont val="Barlow"/>
      </rPr>
      <t xml:space="preserve"> </t>
    </r>
    <r>
      <rPr>
        <b/>
        <sz val="11"/>
        <color theme="1"/>
        <rFont val="Barlow"/>
      </rPr>
      <t>7</t>
    </r>
    <r>
      <rPr>
        <sz val="11"/>
        <color theme="1"/>
        <rFont val="Barlow"/>
      </rPr>
      <t xml:space="preserve"> : valoriser la réflexion autour de l'intégration et la prise en compte des enjeux biodiversité, plutôt que les moyens mis en œuvre. </t>
    </r>
  </si>
  <si>
    <r>
      <rPr>
        <b/>
        <sz val="11"/>
        <color theme="1"/>
        <rFont val="Barlow"/>
      </rPr>
      <t>Périmètre du GT 7</t>
    </r>
    <r>
      <rPr>
        <sz val="11"/>
        <color theme="1"/>
        <rFont val="Barlow"/>
      </rPr>
      <t xml:space="preserve"> : 
</t>
    </r>
  </si>
  <si>
    <t xml:space="preserve"> - Le GT 7 se concentre sur les enjeux de biodiversité pour sa valeur intrinsèque (pas d'évaluation des services écosystémiques)
 - Les sujets liés à l'arrosage des espaces verts et à la récupération de l'eau de pluie sont traités dans le GT Eau de CAP 2030
 - Les sujets liés à la matérialité des bâtiments (pour adresser, en partie, le sujet de la biodiversité grise/ex-situ) sont traités dans GT Economie circulaire du CAP 2030</t>
  </si>
  <si>
    <r>
      <t xml:space="preserve">L'indicateur de qualité/fonctionnalité des milieux est un indicateur élaboré au sein du GT 7 - Biodiversité, piloté par le CSTB, dans le cadre du projet Cap 2030. 
Le projet Cap 2030 est porté le Groupement d'Intérêt Ecologique (GIE) formé par trois associations (Alliance HQE-GBC, Collectif des Démarches Quartiers Bâtiments Durables et Collectif Effinergie), avec le soutien de la DGALN et de l’ADEME ainsi que l'appui du CSTB et du Plan Bâtiment Durable et vise à élaborer un cadre commun de référence, partagé par les acteurs, pour aller au-delà de la RE2020. 
La grille de l'indicateur de qualité/fonctionnalité, telle que présenté ci-dessous, constitue la version de juin 2025.
</t>
    </r>
    <r>
      <rPr>
        <b/>
        <sz val="11"/>
        <color theme="1"/>
        <rFont val="Barlow"/>
      </rPr>
      <t xml:space="preserve">Plus d'informations : </t>
    </r>
    <r>
      <rPr>
        <sz val="11"/>
        <color theme="1"/>
        <rFont val="Barlow"/>
      </rPr>
      <t xml:space="preserve">
- CAP 2030 : https://www.planbatimentdurable.developpement-durable.gouv.fr/presentation-generale-a1641.html
- GT 7 Biodiversité : https://www.planbatimentdurable.developpement-durable.gouv.fr/gt-biodiversite-a1638.html </t>
    </r>
  </si>
  <si>
    <t>Un plan de gestion écologique pluriannuel est demandé dans les pièces de marché, avec un calendrier d’interventions précisant : pas d’engrais/pesticides, périodes de fauche différenciée, entretien différencié selon les strates (herbacée, arbustive, arborée), modalités de suivi de la biodiversité</t>
  </si>
  <si>
    <t>Oui, conservation de zones refugse/micro-habitats déjà présents</t>
  </si>
  <si>
    <t>Oui,création de zones refugse/micro-habitat, en cohérence avec le diagnostic écologique</t>
  </si>
  <si>
    <t>Moins de 30% de la couverture initiale maintenue</t>
  </si>
  <si>
    <t>Entre 30 et 49% de la couverture initiale maintenue</t>
  </si>
  <si>
    <t>Entre 50 et 69 % de la couverture initiale maintenue</t>
  </si>
  <si>
    <t>Plus de 70% de la couverture initiale maintenue</t>
  </si>
  <si>
    <t>Conservation très limitée de la couverture végétale existante</t>
  </si>
  <si>
    <t>Maintien massif des habitats  du site initial</t>
  </si>
  <si>
    <t xml:space="preserve">Approche performancielle du projet </t>
  </si>
  <si>
    <t xml:space="preserve">Le bureau d'étude paysagiste a pris en compte les préconisations du diagnostic écologique pour les intégrer dans le projet paysager </t>
  </si>
  <si>
    <t>Aucun paysagiste (ou bureau d'étude paysagiste)  n’a été impliqué, même ponctuellement</t>
  </si>
  <si>
    <t>Le site ne possède aucune terre ou le diagnostic pédologique ne préconise pas d'action particulière</t>
  </si>
  <si>
    <t>La chartre chantier évoque  des prescriptions pour gérer les EEE sur les terres végétales nues et/ou importées (ex : bâcher)</t>
  </si>
  <si>
    <t>Tiges creuses, murs végétalisés, terrasses végétalisées, patios végétalisés</t>
  </si>
  <si>
    <t>Sols nus pour abeilles terricoles, tiges creuses</t>
  </si>
  <si>
    <t>Pollutions et nuisances liées à l'activité / l'usage  prévu du projet</t>
  </si>
  <si>
    <t>Limitation de la dispersion vers le ciel (cf. Arrêté du 27 décembre 2018 - Code de l'environnement art. L583-1 et suivants)</t>
  </si>
  <si>
    <t>Mise en place de mesures non-permanentes</t>
  </si>
  <si>
    <t xml:space="preserve">Une continuité peut exister mais cette dernière est trop faible et  ne constitue pas un enjeu pour le projet (elle n'est pas identifiée dans le diagnostic écologique) </t>
  </si>
  <si>
    <t>Pas de cloture sur le projet</t>
  </si>
  <si>
    <t>Les espaces verts ne sont pas clôturés</t>
  </si>
  <si>
    <t xml:space="preserve">Lorsque le projet ne contient pas d'espace vert, ou qu'un seul </t>
  </si>
  <si>
    <t xml:space="preserve">Pas d'enjeu de connectivité inter site tel qu'identifié par le diagnostic écologique </t>
  </si>
  <si>
    <t xml:space="preserve">Sérigraphie, vitrages dépolies, bandes visibles, grillages intégrés directement dans le vitrage, vitrage anto-collision </t>
  </si>
  <si>
    <t>Haie ou clôture ajourée en bas (espacement 10-15 cm), passage pour hérissons, reptiles, batraciens ; absence de muret plein, pas de grille verticale sans espace en bas</t>
  </si>
  <si>
    <t>Conservation physique des milieux naturels ou semi-naturels existants dans la conception du projet</t>
  </si>
  <si>
    <t>Maintien de la couverture végétale utile à la biodiversité pendant le chantier et jusqu'à la livraison</t>
  </si>
  <si>
    <t>100 % des espaces extérieurs sont imperméabilisés et aucune terre n'est apportée ou réutilisée</t>
  </si>
  <si>
    <t xml:space="preserve">Evaluation à l'échelle du projet d'aménagement </t>
  </si>
  <si>
    <t>Note maxi</t>
  </si>
  <si>
    <t xml:space="preserve"> Sur la phase chantier  / vie de chantier </t>
  </si>
  <si>
    <t xml:space="preserve"> Pour la livraison / exécution </t>
  </si>
  <si>
    <t xml:space="preserve"> Pour la phase d'exploitation</t>
  </si>
  <si>
    <t>Bonus : L'écologue fait partie de l'équipe projet</t>
  </si>
  <si>
    <t xml:space="preserve">Bonus : L'écologue faire partie de l'équipe de suivi </t>
  </si>
  <si>
    <t xml:space="preserve">Bonus : Le paysagiste fait partie de l'équipe projet </t>
  </si>
  <si>
    <t xml:space="preserve">Bonus :  Le pédologue fait partie de l'équipe projet </t>
  </si>
  <si>
    <t xml:space="preserve">Bonus : L'arboriste fait partie de l'équipe projet </t>
  </si>
  <si>
    <t>Remaniement / Conservation prise en compte</t>
  </si>
  <si>
    <t xml:space="preserve">Bonus : Au moins 90% de la pleine terre conservée </t>
  </si>
  <si>
    <t>Bonus : Au moins 90% des arbres en bonne santé conservés</t>
  </si>
  <si>
    <t xml:space="preserve">Bonus : Au moins 90% des strates arbustives conservées </t>
  </si>
  <si>
    <t xml:space="preserve">Bonus : Au moins 90% des zones humides </t>
  </si>
  <si>
    <t>Bonus : Anticipation du risque chantier</t>
  </si>
  <si>
    <t>TOTAL</t>
  </si>
  <si>
    <t>Atteinte du potentiel maximal (%)</t>
  </si>
  <si>
    <t>Résultats</t>
  </si>
  <si>
    <t>Evaluation à l'échelle de l'habitat ou bâtiment</t>
  </si>
  <si>
    <t>Habitat / Batiment 1</t>
  </si>
  <si>
    <t>Habitats / Bâtiments</t>
  </si>
  <si>
    <t xml:space="preserve">Bonus : Espaces sanctuarisés </t>
  </si>
  <si>
    <t>Pour les oiseaux</t>
  </si>
  <si>
    <t>Habitat / Batiment 2</t>
  </si>
  <si>
    <t>Habitat / Batiment 3</t>
  </si>
  <si>
    <t>Habitat / Batiment 4</t>
  </si>
  <si>
    <t>Habitat / Batiment 5</t>
  </si>
  <si>
    <t>Habitat / Batiment 6</t>
  </si>
  <si>
    <t>Habitat / Batiment 7</t>
  </si>
  <si>
    <t>Habitat / Batiment 8</t>
  </si>
  <si>
    <t>Habitat / Batiment 9</t>
  </si>
  <si>
    <t>Habitat / Batiment 10</t>
  </si>
  <si>
    <t>Habitat / Batiment 11</t>
  </si>
  <si>
    <t>Habitat / Batiment 12</t>
  </si>
  <si>
    <t>Habitat / Batiment 13</t>
  </si>
  <si>
    <t>Habitat / Batiment 14</t>
  </si>
  <si>
    <t>Habitat / Batiment 15</t>
  </si>
  <si>
    <t>Habitat / Batiment 16</t>
  </si>
  <si>
    <t>Habitat / Batiment 17</t>
  </si>
  <si>
    <t>Habitat / Batiment 18</t>
  </si>
  <si>
    <t>Habitat / Batiment 19</t>
  </si>
  <si>
    <t>Habitat / Batiment 20</t>
  </si>
  <si>
    <t>Aide</t>
  </si>
  <si>
    <t>Liste</t>
  </si>
  <si>
    <t>Habitat / Bâtiment numéro 1</t>
  </si>
  <si>
    <t>Sélectionner les réponses qui correspondent à votre projet</t>
  </si>
  <si>
    <t>Sélectionner les réponses qui correspondent à un habitat/bâtiment de votre projet</t>
  </si>
  <si>
    <t>Dans le cas des projets dont l'état initial est 100% imperméabilisé, mais aucun diagnostic n'a été réalisé pour identifier les espèces protégées et inféodées aux bâtis potentiellement présentes</t>
  </si>
  <si>
    <t>Ma parcelle initiale n'est pas 100% imperméabilisée</t>
  </si>
  <si>
    <t xml:space="preserve">L’écologue ne participe pas à la conception </t>
  </si>
  <si>
    <t>L’écologue ne participe pas au suivi du projet</t>
  </si>
  <si>
    <t>Le paysagiste est présent tout au long du projet, avec un rôle actif dans la conception des espaces de nature</t>
  </si>
  <si>
    <t>Le paysagiste n'est pas présent tout au long du projet, et n'a pas un rôle actif dans la conception des espaces de nature</t>
  </si>
  <si>
    <t>Pas de suivi régulier des questions de sol tout au long du projet</t>
  </si>
  <si>
    <t>Pas de suivi des arbres existants, prescriptions de plantation, intégration dans le projet global</t>
  </si>
  <si>
    <t>Aucun paysagiste (ou bureau d'étude paysagiste) n’a été impliqué, même ponctuellement</t>
  </si>
  <si>
    <t>Diagnostic réalisé à partir de bases de données OpenSource (INPN, IGN, orthophotos, etc.) sans visite de terrain.
Ne permet pas d’identifier les espèces présentes</t>
  </si>
  <si>
    <t>Non concerné par la consultation d'un arboriste</t>
  </si>
  <si>
    <t>Non concerné par la consultation d'un pédologue</t>
  </si>
  <si>
    <t>Non concerné par la consultation d'un paysagiste</t>
  </si>
  <si>
    <t>Une attention particulière est portée à la conservation des sols ou milieux en place. Les travaux prévoient la conservation de terre et d'habitats</t>
  </si>
  <si>
    <t>La pleine terre existante n'est pas maintenue sans remblai ni compactage, sur au moins 90% des zones concernées</t>
  </si>
  <si>
    <t>Pas de pleine terre sur l'état initial</t>
  </si>
  <si>
    <t>Les arbres matures en bon état sanitaire (hors danger ou dépérissement) ne sont pas conservés sur place</t>
  </si>
  <si>
    <t>Pas d'arbre sur l'état initial</t>
  </si>
  <si>
    <t>Les strates arbustives ne sont pas conservés sur au moins 90% des zones concernées</t>
  </si>
  <si>
    <t>Conservation des haies, buissons, lisières ou fourrés, en évitant leur arrachage ou déplacement, sur au moins 90% des zones concernées</t>
  </si>
  <si>
    <t>Pas de strates arbustives sur l'état initial</t>
  </si>
  <si>
    <t>Au moins 90 % des mares, fossés humides ou zones temporairement inondables sont préservés et protégés</t>
  </si>
  <si>
    <t>Les zones humides  ne sont pas préservées à hauteur de 90 %</t>
  </si>
  <si>
    <t>Pas de zone humides sur l'état initial</t>
  </si>
  <si>
    <t>La chartre chantier n'évoque pas  de prescriptions pour gérer les EEE sur les terres végétales nues et/ou importées (ex : bâcher)</t>
  </si>
  <si>
    <t xml:space="preserve">La grille se divise en trois onglets : </t>
  </si>
  <si>
    <r>
      <t xml:space="preserve"> - L'onglet "</t>
    </r>
    <r>
      <rPr>
        <b/>
        <sz val="11"/>
        <rFont val="Barlow"/>
      </rPr>
      <t>Outil de calcul</t>
    </r>
    <r>
      <rPr>
        <sz val="11"/>
        <rFont val="Barlow"/>
      </rPr>
      <t>"  qui permet de calculer l'indicateur de qualité fonctionnalité selon les règles de calculs établies par le GT et pour  deux échelles : 
          - L'échelle projet d'aménagement dans sa gloablité (lignes 6 à 33). Elle porte notamment sur les principes de diagnostic du site, d'accompagnement par des experts et de qualité/santé des sols ;
          - L'échelle "habitat / bâtiment" (à partir de la ligne 39) . L'évaluation s’applique de manière plus fine, à l’échelle de chaque unité bâtie ou espace végétalisé isolé (par exemple : un bâtiment, une toiture végétalisée, un jardin
             privatif). Il permet d’évaluer les caractéristiques propres à ces entités.</t>
    </r>
  </si>
  <si>
    <r>
      <t xml:space="preserve"> - L'onglet "</t>
    </r>
    <r>
      <rPr>
        <b/>
        <sz val="11"/>
        <rFont val="Barlow"/>
      </rPr>
      <t>Règles de calculs</t>
    </r>
    <r>
      <rPr>
        <sz val="11"/>
        <rFont val="Barlow"/>
      </rPr>
      <t>"  explicite les fonctionnement calculatoire de l'indicateur</t>
    </r>
  </si>
  <si>
    <r>
      <t xml:space="preserve"> - L'onglet "</t>
    </r>
    <r>
      <rPr>
        <b/>
        <sz val="11"/>
        <rFont val="Barlow"/>
      </rPr>
      <t>Notice</t>
    </r>
    <r>
      <rPr>
        <sz val="11"/>
        <rFont val="Barlow"/>
      </rPr>
      <t xml:space="preserve">" qui rappelle des objectifs de l'indicateur, du calendrier de travail, du fonctionnement de l'Excel et des conditions d'utilisations de la méthode et de l'outil. </t>
    </r>
  </si>
  <si>
    <r>
      <t xml:space="preserve"> - L'onglet "</t>
    </r>
    <r>
      <rPr>
        <b/>
        <sz val="11"/>
        <rFont val="Barlow"/>
      </rPr>
      <t>Aide et cotation</t>
    </r>
    <r>
      <rPr>
        <sz val="11"/>
        <rFont val="Barlow"/>
      </rPr>
      <t>" qui affiche les listes, les scores et les aides de chaque valeur de chaque critère afin de permettre le bon fonctionnement de l'onglet "Outil de calcul"</t>
    </r>
  </si>
  <si>
    <t xml:space="preserve">La palette végétale ne prend pas en compte les conditions hydriques du site (sols secs ou humides, contraintes de gestion de l’arrosage). </t>
  </si>
  <si>
    <t xml:space="preserve">Le choix des espèces ne tient pas compte de la nature du sol, tel que préconisé par le diagnostic du pédologue et /ou paysagiste: argileux, sableux, rocailleux, acides, etc. </t>
  </si>
  <si>
    <t>La palette n'inclut plusieurs espèces végétales par strate (herbacée, arbustive, arborée) pour favoriser la diversité fonctionnelle et l’accueil de la faune.</t>
  </si>
  <si>
    <t xml:space="preserve">La palette ne combine pas d'espèces locales indigènes et d'espèces résilientes au changement climatique (plasticité écologique). </t>
  </si>
  <si>
    <r>
      <t xml:space="preserve">Présence d’espaces laissés volontairement en libre évolution, sans entretien ni fréquentation humaine, permettant une dynamique naturelle
</t>
    </r>
    <r>
      <rPr>
        <i/>
        <sz val="9"/>
        <color theme="1"/>
        <rFont val="Calibri"/>
        <family val="2"/>
        <scheme val="minor"/>
      </rPr>
      <t>Exemples : friches, lisières naturelles, zones humides non fauchées</t>
    </r>
  </si>
  <si>
    <r>
      <t xml:space="preserve">La palette combine espèces locales indigènes et espèces résilientes au changement climatique (plasticité écologique). 
</t>
    </r>
    <r>
      <rPr>
        <i/>
        <sz val="9"/>
        <color theme="1"/>
        <rFont val="Calibri"/>
        <family val="2"/>
        <scheme val="minor"/>
      </rPr>
      <t>Exemple : intégration d’espèces méditerranéennes bien adaptées à l’aridité dans un contexte de changement climatique, sans exclure les espèces locales</t>
    </r>
  </si>
  <si>
    <r>
      <t xml:space="preserve">La palette inclut plusieurs espèces végétales par strate (herbacée, arbustive, arborée) pour favoriser la diversité fonctionnelle et l’accueil de la faune.
</t>
    </r>
    <r>
      <rPr>
        <i/>
        <sz val="9"/>
        <color theme="1"/>
        <rFont val="Calibri"/>
        <family val="2"/>
        <scheme val="minor"/>
      </rPr>
      <t>Exemples : zones de prairie fleurie diverse, haies à floraison étagée</t>
    </r>
  </si>
  <si>
    <r>
      <t xml:space="preserve">Le choix des espèces est cohérent avec la nature du sol, tel que préconisé par le diagnostic du pédologue et /ou paysagiste: argileux, sableux, rocailleux, acides, etc. 
</t>
    </r>
    <r>
      <rPr>
        <i/>
        <sz val="9"/>
        <color theme="1"/>
        <rFont val="Calibri"/>
        <family val="2"/>
        <scheme val="minor"/>
      </rPr>
      <t>Exemples : usage de plantes de sols calcaires sur substrat calcaire, pas d’espèces exigeantes sur sol pauvre</t>
    </r>
  </si>
  <si>
    <r>
      <t xml:space="preserve">La palette végétale prend en compte les conditions hydriques du site (sols secs ou humides, contraintes de gestion de l’arrosage). 
</t>
    </r>
    <r>
      <rPr>
        <i/>
        <sz val="9"/>
        <color theme="1"/>
        <rFont val="Calibri"/>
        <family val="2"/>
        <scheme val="minor"/>
      </rPr>
      <t>Exemples : pas de pelouse anglaise sur sol sec, usage de plantes xérophiles dans les zones peu arrosées</t>
    </r>
  </si>
  <si>
    <r>
      <t xml:space="preserve">Espèces horticoles, souvent sélectionnées pour l’esthétique, peu ou pas intéressantes pour la faune locale 
</t>
    </r>
    <r>
      <rPr>
        <i/>
        <sz val="9"/>
        <color theme="1"/>
        <rFont val="Calibri"/>
        <family val="2"/>
        <scheme val="minor"/>
      </rPr>
      <t>Exemples : géraniums de balcon, gazons monospécifiques, plantes stériles ou exotiques ornementales</t>
    </r>
  </si>
  <si>
    <r>
      <t xml:space="preserve">Palette végétale reconstituant un habitat naturel ou semi-naturel typique de la région
Végétalisation pensée comme un écosystème complet, avec cohérence des strates, des cycles, et des espèces
</t>
    </r>
    <r>
      <rPr>
        <i/>
        <sz val="9"/>
        <color theme="1"/>
        <rFont val="Calibri"/>
        <family val="2"/>
        <scheme val="minor"/>
      </rPr>
      <t xml:space="preserve">Exemple : prairie calcicole, lande à bruyère, forêt alluviale selon contexte local. </t>
    </r>
  </si>
  <si>
    <r>
      <t xml:space="preserve">Espaces volontairement laissés ouverts à la colonisation naturelle, non plantés, peu ou pas entretenus. 
Permet l’installation progressive d’espèces indigènes locales.
</t>
    </r>
    <r>
      <rPr>
        <i/>
        <sz val="9"/>
        <color theme="1"/>
        <rFont val="Calibri"/>
        <family val="2"/>
        <scheme val="minor"/>
      </rPr>
      <t>Exemples : brownroofs/wildroof (toiture avec juste du substrat, sans végétation pour favoriser le developpement de plantes spontanées), sols nus sans paillage, friches contrôlées.</t>
    </r>
    <r>
      <rPr>
        <sz val="9"/>
        <color theme="1"/>
        <rFont val="Calibri"/>
        <family val="2"/>
        <scheme val="minor"/>
      </rPr>
      <t xml:space="preserve"> </t>
    </r>
  </si>
  <si>
    <r>
      <t xml:space="preserve">Végétalisation avec des espèces non horticoles, souvent semi-spontanées, avec un intérêt écologique modéré. 
Peut inclure quelques indigènes mais sans logique écosystémique.
</t>
    </r>
    <r>
      <rPr>
        <i/>
        <sz val="9"/>
        <color theme="1"/>
        <rFont val="Calibri"/>
        <family val="2"/>
        <scheme val="minor"/>
      </rPr>
      <t xml:space="preserve">Exemples : pelouse rustique, haie de troènes, plantations classiques de maîtrise d’ouvrage. </t>
    </r>
  </si>
  <si>
    <r>
      <t xml:space="preserve">Traitement des sols ou actions menées sans reflexion par rapport à la qualité des sols et à son usage. 
</t>
    </r>
    <r>
      <rPr>
        <i/>
        <sz val="9"/>
        <color theme="1"/>
        <rFont val="Calibri"/>
        <family val="2"/>
        <scheme val="minor"/>
      </rPr>
      <t>Exemple : amendement non justifié</t>
    </r>
  </si>
  <si>
    <r>
      <t xml:space="preserve">Mise en œuvre de mesures d’amélioration adaptées au sol et à l’usage : décompaction, apport de compost local, mycorhization, réensemencement de microfaune, etc. 
L’action doit être cohérente avec le type de sol local. 
</t>
    </r>
    <r>
      <rPr>
        <i/>
        <sz val="9"/>
        <color theme="1"/>
        <rFont val="Calibri"/>
        <family val="2"/>
        <scheme val="minor"/>
      </rPr>
      <t>Exemple : pas d’amendement si présence d'une prairie sèche calcicole</t>
    </r>
  </si>
  <si>
    <r>
      <t xml:space="preserve">Au moins 90% des arbres matures en bon état sanitaire (hors danger ou dépérissement) sont conservés sur place, avec protection racinaire pendant le chantier
</t>
    </r>
    <r>
      <rPr>
        <i/>
        <sz val="9"/>
        <color theme="1"/>
        <rFont val="Calibri"/>
        <family val="2"/>
        <scheme val="minor"/>
      </rPr>
      <t>Exemple : clôture de chantier + paillage</t>
    </r>
  </si>
  <si>
    <t>Pas d'espace sanctuarisé</t>
  </si>
  <si>
    <t>Fleurs nectarifères présentes. 
Exemples : lavande, trèfle, achillée, centaurée</t>
  </si>
  <si>
    <t>Arbres fruitiers ou arbustes à fruits comestibles. 
Exemples : pommiers, pruniers, framboisier, etc.</t>
  </si>
  <si>
    <t>Présence d’un potager comportant une diversité de plantes nourricières, non bâché de manière hermétique, permettant la circulation de la petite faune au sol (invertébrés, hérissons)
 Exemples : légumes à fleurs, graines, herbes aromatiques en floraison</t>
  </si>
  <si>
    <t>Absence de fleurs nectarifères</t>
  </si>
  <si>
    <t>Absence de plantes à baies</t>
  </si>
  <si>
    <t>Absence d'arbres ou d'arbustres fuitiers</t>
  </si>
  <si>
    <t xml:space="preserve">Pas de zone de compostage ou d'accès à de la matière organique </t>
  </si>
  <si>
    <t>Absence de potager</t>
  </si>
  <si>
    <t>Absence de tas de bois mort laissé sur place</t>
  </si>
  <si>
    <t>Pas d'aménagement pour les oiseaux</t>
  </si>
  <si>
    <t>Pas d'aménagement pour les reptiles</t>
  </si>
  <si>
    <t>Pas d'aménagement pour les chauves-souris</t>
  </si>
  <si>
    <t>Pas d'aménagement pour les insectes</t>
  </si>
  <si>
    <t>Pas de zones de reproduction puor les insectes</t>
  </si>
  <si>
    <t>Pas de zones de reproduction pour les batraciens</t>
  </si>
  <si>
    <t>Pas de zones de reproduction pour les oiseaux</t>
  </si>
  <si>
    <t>Pas de zones de reproduction pour les mammifères</t>
  </si>
  <si>
    <t>Pas de réflexion particulière pour la conception de la masse d'eau (eau stagnante inaccessible, murs abrupts, etc.)</t>
  </si>
  <si>
    <t>Activités générant des nuisances (poussières, gaz, odeurs, vibrations) 
Exemples : travaux, équipements industriels, stationnements intensifs, groupes froids, ventilation mécanique industrielle</t>
  </si>
  <si>
    <t>Pas de pollution lumineuse sur le site</t>
  </si>
  <si>
    <t>Etude réalisée pour identifiées les sources de bruits, mais pas d'actions particulière pour les atténuer
Exemples : PAC, ventilation, trafic routier, etc.</t>
  </si>
  <si>
    <t>Etude réalisée pour identifiées les sources de bruits et mise en place de dispositifs pour les atténuer
Exemples : barrières végétales, murs acoustiques, haies vives, sanctuarisation de zones</t>
  </si>
  <si>
    <t>Pas de pollution sonore sur le site</t>
  </si>
  <si>
    <t>Connexions entre le site et des espaces de nature avoisinants 
Exemples : parcs, friches, corridors bleus/verts régionaux, haies, bandes enherbées, fossés végétalisés, noues continues, alignements d’arbres, toitures et façades végétalisées,  etc.</t>
  </si>
  <si>
    <t>Connexions entre les différents éléments végétalisés à l’intérieur du site.
Exemples: noues, fossés, strates végétales connectées, continuités sol-végétation, chemins herbeux non imperméabilisés, micro-trames, toitures et façades végétalisées, etc.</t>
  </si>
  <si>
    <t>Concaténation des habitats / batiment 1 à n</t>
  </si>
  <si>
    <t>Pour les reptiles</t>
  </si>
  <si>
    <t>Pour les chauves-souris</t>
  </si>
  <si>
    <t>Pour les insectes</t>
  </si>
  <si>
    <t>Pour les insectes.</t>
  </si>
  <si>
    <t>Pour les batraciens.</t>
  </si>
  <si>
    <t>Pour les oiseaux.</t>
  </si>
  <si>
    <t>Pour les mammifères.</t>
  </si>
  <si>
    <t>Toutes les cases jaunes doivent être remplies pour l'échelle "Projet d'aménagement"</t>
  </si>
  <si>
    <t>Remplir autant d'habitat / bâtiment que nécessaire pour caractériser votre projet (lignes 88, 135, 182, 229, etc.) - max 20 habitats / bâtiments différents</t>
  </si>
  <si>
    <r>
      <t xml:space="preserve">La notation pour chacun des critères peut suivre l’une des logiques suivantes :
</t>
    </r>
    <r>
      <rPr>
        <b/>
        <sz val="11"/>
        <color theme="1"/>
        <rFont val="Barlow"/>
      </rPr>
      <t xml:space="preserve">Discriminante </t>
    </r>
    <r>
      <rPr>
        <sz val="11"/>
        <color theme="1"/>
        <rFont val="Barlow"/>
      </rPr>
      <t xml:space="preserve">: une seule modalité retenue.
→ Exemple : Le niveau de naturalité des aménagements végétalisés peut atteindre un score compris entre  0 à 3 selon la végétation mise en place
Des </t>
    </r>
    <r>
      <rPr>
        <b/>
        <sz val="11"/>
        <color theme="1"/>
        <rFont val="Barlow"/>
      </rPr>
      <t>points bonus</t>
    </r>
    <r>
      <rPr>
        <sz val="11"/>
        <color theme="1"/>
        <rFont val="Barlow"/>
      </rPr>
      <t xml:space="preserve"> peuvent s’ajouter si certaines conditions supplémentaires sont remplies.
→ Exemple : La consultation d’un écologue comporte un score de base compris entre 0 et 2 selon le niveau d’implication, avec bonus de 2 points si l'écologue est intégré à l’équipe projet et à l'équipe de suivi.
</t>
    </r>
    <r>
      <rPr>
        <b/>
        <sz val="11"/>
        <color theme="1"/>
        <rFont val="Barlow"/>
      </rPr>
      <t xml:space="preserve">Cumulative </t>
    </r>
    <r>
      <rPr>
        <sz val="11"/>
        <color theme="1"/>
        <rFont val="Barlow"/>
      </rPr>
      <t>: plusieurs actions peuvent être valorisées de manière additive.
→ Exemple : La palette végétales peut à la fois être adaptée à la disponibilité en eau et à la qualité des sols tout en favorisant un maximum la diversité des espèces.
Les scores propre à chaque critère sont précisés dans l'onglet "Aide et cotations" ainsi que dans la colonne E de l'onglet "Outil de calcul"</t>
    </r>
  </si>
  <si>
    <t>→ Pour l'échelle "Projet d'aménagement" : Réalisation d'un diagnostic écologique, consultation d'un écologue, consultation d'un paysagiste, consultation d'un pédologue, consultation d'un arboriste, conservation physique des milieux naturels ou semi-naturels existants sur le projet, vérification de la qualité des terres y compris substrats apportés ou réutilisés, actions correctives sur la qualité ou la structure des sols, traitement des espèces exotiques envahissantes (EEE)</t>
  </si>
  <si>
    <t>→  Pour l'échelle "Projet d'aménagement" : Les pièces du marché prennent-elles en compte la biodiversité ?</t>
  </si>
  <si>
    <t xml:space="preserve">→ Pour l'échelle "habitat / bâtiment" : Naturalité des aménagements végétalisés, zones de refuge / micro-habitat, maintien de la couverture végétale utile à la biodiversité, présence de cavités et éléments architecturaux favorables à la reproduction des espèces inféodées au bâti, préservation d’espèces patrimoniales / remarquables, masse d’eau favorable à la faune, pollutions et nuisances liées à l’exploitation du projet, pollution sonore - identification et atténuation des sources de bruits, risques de collision sur surfaces vitrées, mise en place de corridors / pas japonais inter site, mise en place de corridors / pas japonais intra site, cloture perméable à la faune </t>
  </si>
  <si>
    <t>→ Pour l'échelle "habitat / bâtiment" : Choix de la palette végétale, zone d'alimentation, zones de reproduction  (parcelle), pollution lumineuse - mesures de compensation</t>
  </si>
  <si>
    <r>
      <t xml:space="preserve">Cadre commun de référence  CAP 2030
Thématique Biodiversité
</t>
    </r>
    <r>
      <rPr>
        <sz val="18"/>
        <color theme="0" tint="-0.499984740745262"/>
        <rFont val="Barlow"/>
      </rPr>
      <t>Décembre 2025</t>
    </r>
    <r>
      <rPr>
        <sz val="18"/>
        <color theme="1"/>
        <rFont val="Barlow"/>
      </rPr>
      <t xml:space="preserve">
Calcul de l'indicateur 
Qualité/fonctionnalité des milieux
</t>
    </r>
    <r>
      <rPr>
        <sz val="12"/>
        <color theme="1"/>
        <rFont val="Barlow"/>
      </rPr>
      <t>Merci de lire la Notice avant toute utilisation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</si>
</sst>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b/>
      <sz val="11"/>
      <color theme="1"/>
      <name val="Calibri"/>
      <family val="2"/>
      <scheme val="minor"/>
    </font>
    <font>
      <sz val="11"/>
      <color theme="1"/>
      <name val="Calibri"/>
      <family val="2"/>
      <scheme val="minor"/>
    </font>
    <font>
      <b/>
      <sz val="18"/>
      <color theme="0"/>
      <name val="Barlow"/>
    </font>
    <font>
      <sz val="11"/>
      <color theme="1"/>
      <name val="Barlow"/>
    </font>
    <font>
      <b/>
      <sz val="16"/>
      <color theme="0"/>
      <name val="Barlow"/>
    </font>
    <font>
      <sz val="11"/>
      <color rgb="FFFF0000"/>
      <name val="Barlow"/>
    </font>
    <font>
      <b/>
      <sz val="11"/>
      <color theme="1"/>
      <name val="Barlow"/>
    </font>
    <font>
      <b/>
      <sz val="12"/>
      <name val="Barlow"/>
    </font>
    <font>
      <sz val="11"/>
      <name val="Barlow"/>
    </font>
    <font>
      <b/>
      <sz val="11"/>
      <color theme="0"/>
      <name val="Barlow"/>
    </font>
    <font>
      <b/>
      <sz val="11"/>
      <name val="Barlow"/>
    </font>
    <font>
      <sz val="11"/>
      <color rgb="FF000000"/>
      <name val="Barlow"/>
    </font>
    <font>
      <b/>
      <sz val="11"/>
      <color rgb="FF000000"/>
      <name val="Barlow"/>
    </font>
    <font>
      <b/>
      <sz val="14"/>
      <color theme="0"/>
      <name val="Barlow"/>
    </font>
    <font>
      <b/>
      <sz val="10"/>
      <color theme="0"/>
      <name val="Barlow"/>
    </font>
    <font>
      <sz val="10"/>
      <color theme="1"/>
      <name val="Barlow"/>
    </font>
    <font>
      <b/>
      <sz val="12"/>
      <color theme="0"/>
      <name val="Barlow"/>
    </font>
    <font>
      <sz val="12"/>
      <color theme="1"/>
      <name val="Barlow"/>
    </font>
    <font>
      <sz val="14"/>
      <color theme="1"/>
      <name val="Barlow"/>
    </font>
    <font>
      <i/>
      <sz val="10"/>
      <color theme="1"/>
      <name val="Barlow"/>
    </font>
    <font>
      <sz val="9"/>
      <color theme="1"/>
      <name val="Calibri"/>
      <family val="2"/>
      <scheme val="minor"/>
    </font>
    <font>
      <b/>
      <sz val="9"/>
      <color theme="0"/>
      <name val="Calibri"/>
      <family val="2"/>
      <scheme val="minor"/>
    </font>
    <font>
      <b/>
      <sz val="10"/>
      <color rgb="FFCB5D13"/>
      <name val="Barlow"/>
    </font>
    <font>
      <b/>
      <sz val="12"/>
      <color rgb="FFCB5D13"/>
      <name val="Barlow"/>
    </font>
    <font>
      <i/>
      <sz val="9"/>
      <color theme="1"/>
      <name val="Calibri"/>
      <family val="2"/>
      <scheme val="minor"/>
    </font>
    <font>
      <sz val="18"/>
      <color theme="1"/>
      <name val="Barlow"/>
    </font>
    <font>
      <sz val="18"/>
      <color theme="0" tint="-0.499984740745262"/>
      <name val="Barlow"/>
    </font>
    <font>
      <sz val="18"/>
      <color theme="1"/>
      <name val="Calibri"/>
      <family val="2"/>
      <scheme val="minor"/>
    </font>
  </fonts>
  <fills count="15">
    <fill>
      <patternFill patternType="none"/>
    </fill>
    <fill>
      <patternFill patternType="gray125"/>
    </fill>
    <fill>
      <patternFill patternType="solid">
        <fgColor theme="9" tint="0.39997558519241921"/>
        <bgColor indexed="64"/>
      </patternFill>
    </fill>
    <fill>
      <patternFill patternType="solid">
        <fgColor theme="1"/>
        <bgColor indexed="64"/>
      </patternFill>
    </fill>
    <fill>
      <patternFill patternType="solid">
        <fgColor rgb="FF522581"/>
        <bgColor indexed="64"/>
      </patternFill>
    </fill>
    <fill>
      <patternFill patternType="solid">
        <fgColor rgb="FF2CAD71"/>
        <bgColor indexed="64"/>
      </patternFill>
    </fill>
    <fill>
      <patternFill patternType="solid">
        <fgColor theme="9" tint="0.79998168889431442"/>
        <bgColor indexed="64"/>
      </patternFill>
    </fill>
    <fill>
      <patternFill patternType="solid">
        <fgColor rgb="FFCB5D13"/>
        <bgColor indexed="64"/>
      </patternFill>
    </fill>
    <fill>
      <patternFill patternType="solid">
        <fgColor theme="0"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5"/>
        <bgColor indexed="64"/>
      </patternFill>
    </fill>
  </fills>
  <borders count="42">
    <border>
      <left/>
      <right/>
      <top/>
      <bottom/>
      <diagonal/>
    </border>
    <border>
      <left style="hair">
        <color rgb="FFEC6838"/>
      </left>
      <right style="hair">
        <color rgb="FFEC6838"/>
      </right>
      <top style="hair">
        <color rgb="FFEC6838"/>
      </top>
      <bottom style="hair">
        <color rgb="FFEC6838"/>
      </bottom>
      <diagonal/>
    </border>
    <border>
      <left style="hair">
        <color rgb="FFEC6838"/>
      </left>
      <right/>
      <top style="hair">
        <color rgb="FFEC6838"/>
      </top>
      <bottom style="hair">
        <color rgb="FFEC6838"/>
      </bottom>
      <diagonal/>
    </border>
    <border>
      <left/>
      <right/>
      <top style="hair">
        <color rgb="FFEC6838"/>
      </top>
      <bottom style="hair">
        <color rgb="FFEC6838"/>
      </bottom>
      <diagonal/>
    </border>
    <border>
      <left/>
      <right style="hair">
        <color rgb="FFEC6838"/>
      </right>
      <top style="hair">
        <color rgb="FFEC6838"/>
      </top>
      <bottom style="hair">
        <color rgb="FFEC6838"/>
      </bottom>
      <diagonal/>
    </border>
    <border>
      <left style="hair">
        <color rgb="FFEC6838"/>
      </left>
      <right/>
      <top/>
      <bottom/>
      <diagonal/>
    </border>
    <border>
      <left/>
      <right style="hair">
        <color rgb="FFEC6838"/>
      </right>
      <top/>
      <bottom/>
      <diagonal/>
    </border>
    <border>
      <left/>
      <right/>
      <top style="thin">
        <color indexed="64"/>
      </top>
      <bottom/>
      <diagonal/>
    </border>
    <border>
      <left style="hair">
        <color rgb="FFEC6838"/>
      </left>
      <right/>
      <top style="hair">
        <color rgb="FFEC6838"/>
      </top>
      <bottom/>
      <diagonal/>
    </border>
    <border>
      <left/>
      <right/>
      <top style="hair">
        <color rgb="FFEC6838"/>
      </top>
      <bottom/>
      <diagonal/>
    </border>
    <border>
      <left/>
      <right style="hair">
        <color rgb="FFEC6838"/>
      </right>
      <top style="hair">
        <color rgb="FFEC6838"/>
      </top>
      <bottom/>
      <diagonal/>
    </border>
    <border>
      <left style="hair">
        <color rgb="FFEC6838"/>
      </left>
      <right/>
      <top/>
      <bottom style="hair">
        <color rgb="FFEC6838"/>
      </bottom>
      <diagonal/>
    </border>
    <border>
      <left/>
      <right/>
      <top/>
      <bottom style="hair">
        <color rgb="FFEC6838"/>
      </bottom>
      <diagonal/>
    </border>
    <border>
      <left/>
      <right style="hair">
        <color rgb="FFEC6838"/>
      </right>
      <top/>
      <bottom style="hair">
        <color rgb="FFEC6838"/>
      </bottom>
      <diagonal/>
    </border>
    <border>
      <left/>
      <right style="hair">
        <color theme="0"/>
      </right>
      <top/>
      <bottom style="hair">
        <color theme="0"/>
      </bottom>
      <diagonal/>
    </border>
    <border>
      <left style="hair">
        <color theme="0"/>
      </left>
      <right style="hair">
        <color theme="0"/>
      </right>
      <top/>
      <bottom style="hair">
        <color theme="0"/>
      </bottom>
      <diagonal/>
    </border>
    <border>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left>
      <right style="hair">
        <color theme="0"/>
      </right>
      <top/>
      <bottom/>
      <diagonal/>
    </border>
    <border>
      <left style="thin">
        <color indexed="64"/>
      </left>
      <right style="thin">
        <color indexed="64"/>
      </right>
      <top style="thin">
        <color indexed="64"/>
      </top>
      <bottom style="thin">
        <color indexed="64"/>
      </bottom>
      <diagonal/>
    </border>
    <border>
      <left/>
      <right style="hair">
        <color theme="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hair">
        <color theme="0"/>
      </left>
      <right/>
      <top/>
      <bottom style="hair">
        <color theme="0"/>
      </bottom>
      <diagonal/>
    </border>
    <border>
      <left/>
      <right style="hair">
        <color theme="0"/>
      </right>
      <top style="hair">
        <color theme="0"/>
      </top>
      <bottom style="medium">
        <color indexed="64"/>
      </bottom>
      <diagonal/>
    </border>
    <border>
      <left style="hair">
        <color theme="0"/>
      </left>
      <right style="hair">
        <color theme="0"/>
      </right>
      <top style="hair">
        <color theme="0"/>
      </top>
      <bottom style="medium">
        <color indexed="64"/>
      </bottom>
      <diagonal/>
    </border>
    <border>
      <left/>
      <right/>
      <top/>
      <bottom style="medium">
        <color indexed="64"/>
      </bottom>
      <diagonal/>
    </border>
    <border>
      <left style="hair">
        <color theme="0"/>
      </left>
      <right/>
      <top style="hair">
        <color theme="0"/>
      </top>
      <bottom style="medium">
        <color indexed="64"/>
      </bottom>
      <diagonal/>
    </border>
    <border>
      <left style="thin">
        <color indexed="64"/>
      </left>
      <right style="thin">
        <color indexed="64"/>
      </right>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bottom style="thin">
        <color indexed="64"/>
      </bottom>
      <diagonal/>
    </border>
    <border>
      <left/>
      <right style="thick">
        <color indexed="64"/>
      </right>
      <top/>
      <bottom/>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hair">
        <color theme="0"/>
      </left>
      <right/>
      <top/>
      <bottom/>
      <diagonal/>
    </border>
  </borders>
  <cellStyleXfs count="3">
    <xf numFmtId="0" fontId="0" fillId="0" borderId="0"/>
    <xf numFmtId="9" fontId="2" fillId="0" borderId="0" applyFont="0" applyFill="0" applyBorder="0" applyAlignment="0" applyProtection="0"/>
    <xf numFmtId="0" fontId="2" fillId="0" borderId="0"/>
  </cellStyleXfs>
  <cellXfs count="152">
    <xf numFmtId="0" fontId="0" fillId="0" borderId="0" xfId="0"/>
    <xf numFmtId="0" fontId="0" fillId="0" borderId="0" xfId="0" applyAlignment="1">
      <alignment vertical="center"/>
    </xf>
    <xf numFmtId="0" fontId="0" fillId="0" borderId="0" xfId="0" applyAlignment="1">
      <alignment wrapText="1"/>
    </xf>
    <xf numFmtId="0" fontId="4" fillId="0" borderId="0" xfId="0" applyFont="1"/>
    <xf numFmtId="0" fontId="4" fillId="0" borderId="0" xfId="0" applyFont="1" applyAlignment="1">
      <alignment vertical="center"/>
    </xf>
    <xf numFmtId="0" fontId="6" fillId="0" borderId="0" xfId="0" applyFont="1" applyAlignment="1">
      <alignment horizontal="center" vertical="center"/>
    </xf>
    <xf numFmtId="0" fontId="8" fillId="0" borderId="0" xfId="0" applyFont="1" applyAlignment="1">
      <alignment vertical="center"/>
    </xf>
    <xf numFmtId="0" fontId="0" fillId="0" borderId="0" xfId="0" applyAlignment="1">
      <alignment horizontal="center" vertical="top"/>
    </xf>
    <xf numFmtId="0" fontId="0" fillId="0" borderId="0" xfId="0" applyAlignment="1">
      <alignment vertical="top"/>
    </xf>
    <xf numFmtId="0" fontId="4" fillId="0" borderId="0" xfId="0" applyFont="1" applyAlignment="1">
      <alignment horizontal="left" vertical="center" wrapText="1"/>
    </xf>
    <xf numFmtId="0" fontId="12" fillId="0" borderId="0" xfId="0" applyFont="1" applyAlignment="1">
      <alignment horizontal="left" vertical="center" wrapText="1" readingOrder="1"/>
    </xf>
    <xf numFmtId="0" fontId="12" fillId="0" borderId="1" xfId="0" applyFont="1" applyBorder="1" applyAlignment="1">
      <alignment horizontal="center" vertical="center" wrapText="1" readingOrder="1"/>
    </xf>
    <xf numFmtId="0" fontId="4" fillId="0" borderId="0" xfId="0" applyFont="1" applyAlignment="1">
      <alignment vertical="top" wrapText="1"/>
    </xf>
    <xf numFmtId="0" fontId="4" fillId="0" borderId="7" xfId="0" applyFont="1" applyBorder="1" applyAlignment="1">
      <alignment vertical="top" wrapText="1"/>
    </xf>
    <xf numFmtId="0" fontId="0" fillId="0" borderId="7" xfId="0" applyBorder="1" applyAlignment="1">
      <alignment vertical="top"/>
    </xf>
    <xf numFmtId="0" fontId="10" fillId="0" borderId="0" xfId="0" applyFont="1" applyAlignment="1">
      <alignment wrapText="1"/>
    </xf>
    <xf numFmtId="0" fontId="13" fillId="0" borderId="1" xfId="0" applyFont="1" applyBorder="1" applyAlignment="1">
      <alignment horizontal="center" vertical="center" wrapText="1" readingOrder="1"/>
    </xf>
    <xf numFmtId="0" fontId="4" fillId="0" borderId="0" xfId="0" applyFont="1" applyAlignment="1">
      <alignment horizontal="center"/>
    </xf>
    <xf numFmtId="0" fontId="0" fillId="0" borderId="0" xfId="0" applyAlignment="1">
      <alignment horizontal="center" wrapText="1"/>
    </xf>
    <xf numFmtId="0" fontId="0" fillId="0" borderId="7" xfId="0" applyBorder="1" applyAlignment="1">
      <alignment horizontal="center" vertical="top"/>
    </xf>
    <xf numFmtId="0" fontId="12" fillId="0" borderId="0" xfId="0" applyFont="1" applyAlignment="1">
      <alignment horizontal="center" vertical="center" wrapText="1" readingOrder="1"/>
    </xf>
    <xf numFmtId="0" fontId="5" fillId="0" borderId="0" xfId="0" applyFont="1" applyAlignment="1">
      <alignment horizontal="left" vertical="center"/>
    </xf>
    <xf numFmtId="0" fontId="4" fillId="0" borderId="0" xfId="0" applyFont="1" applyAlignment="1">
      <alignment horizontal="left" vertical="top" wrapText="1"/>
    </xf>
    <xf numFmtId="0" fontId="21" fillId="0" borderId="0" xfId="0" applyFont="1" applyAlignment="1">
      <alignment horizontal="left" vertical="center" wrapText="1"/>
    </xf>
    <xf numFmtId="0" fontId="21" fillId="6" borderId="16" xfId="0" applyFont="1" applyFill="1" applyBorder="1" applyAlignment="1">
      <alignment horizontal="center" vertical="center" wrapText="1"/>
    </xf>
    <xf numFmtId="0" fontId="21" fillId="8" borderId="16" xfId="0" applyFont="1" applyFill="1" applyBorder="1" applyAlignment="1">
      <alignment horizontal="center" vertical="center" wrapText="1"/>
    </xf>
    <xf numFmtId="0" fontId="21" fillId="8" borderId="17" xfId="0" applyFont="1" applyFill="1" applyBorder="1" applyAlignment="1">
      <alignment horizontal="center" vertical="center" wrapText="1"/>
    </xf>
    <xf numFmtId="0" fontId="21" fillId="8" borderId="15" xfId="0" applyFont="1" applyFill="1" applyBorder="1" applyAlignment="1">
      <alignment horizontal="center" vertical="center" wrapText="1"/>
    </xf>
    <xf numFmtId="0" fontId="21" fillId="0" borderId="0" xfId="0" applyFont="1"/>
    <xf numFmtId="0" fontId="21" fillId="8" borderId="14" xfId="0" applyFont="1" applyFill="1" applyBorder="1" applyAlignment="1">
      <alignment horizontal="center" vertical="center" wrapText="1"/>
    </xf>
    <xf numFmtId="0" fontId="21" fillId="8" borderId="18" xfId="0" applyFont="1" applyFill="1" applyBorder="1" applyAlignment="1">
      <alignment horizontal="center" vertical="center" wrapText="1"/>
    </xf>
    <xf numFmtId="0" fontId="21" fillId="6" borderId="14" xfId="0" applyFont="1" applyFill="1" applyBorder="1" applyAlignment="1">
      <alignment horizontal="center" vertical="center" wrapText="1"/>
    </xf>
    <xf numFmtId="0" fontId="21" fillId="0" borderId="22" xfId="0" applyFont="1" applyBorder="1" applyAlignment="1">
      <alignment horizontal="left" vertical="center" wrapText="1"/>
    </xf>
    <xf numFmtId="0" fontId="22" fillId="12" borderId="22" xfId="0" applyFont="1" applyFill="1" applyBorder="1" applyAlignment="1">
      <alignment horizontal="center" vertical="center" wrapText="1"/>
    </xf>
    <xf numFmtId="0" fontId="22" fillId="12" borderId="23" xfId="0" applyFont="1" applyFill="1" applyBorder="1" applyAlignment="1">
      <alignment horizontal="center" vertical="center" wrapText="1"/>
    </xf>
    <xf numFmtId="0" fontId="22" fillId="12" borderId="0" xfId="0" applyFont="1" applyFill="1" applyAlignment="1">
      <alignment horizontal="center" vertical="center"/>
    </xf>
    <xf numFmtId="0" fontId="22" fillId="12" borderId="24" xfId="0" applyFont="1" applyFill="1" applyBorder="1" applyAlignment="1">
      <alignment horizontal="center" vertical="center" wrapText="1"/>
    </xf>
    <xf numFmtId="0" fontId="21" fillId="0" borderId="25" xfId="0" applyFont="1" applyBorder="1" applyAlignment="1">
      <alignment horizontal="left" vertical="center" wrapText="1"/>
    </xf>
    <xf numFmtId="0" fontId="21" fillId="0" borderId="26" xfId="0" applyFont="1" applyBorder="1" applyAlignment="1">
      <alignment horizontal="left" vertical="center" wrapText="1"/>
    </xf>
    <xf numFmtId="0" fontId="21" fillId="8" borderId="27" xfId="0" applyFont="1" applyFill="1" applyBorder="1" applyAlignment="1">
      <alignment horizontal="center" vertical="center" wrapText="1"/>
    </xf>
    <xf numFmtId="0" fontId="21" fillId="6" borderId="28" xfId="0" applyFont="1" applyFill="1" applyBorder="1" applyAlignment="1">
      <alignment horizontal="center" vertical="center" wrapText="1"/>
    </xf>
    <xf numFmtId="0" fontId="21" fillId="8" borderId="28" xfId="0" applyFont="1" applyFill="1" applyBorder="1" applyAlignment="1">
      <alignment horizontal="center" vertical="center" wrapText="1"/>
    </xf>
    <xf numFmtId="0" fontId="21" fillId="8" borderId="29" xfId="0" applyFont="1" applyFill="1" applyBorder="1" applyAlignment="1">
      <alignment horizontal="center" vertical="center" wrapText="1"/>
    </xf>
    <xf numFmtId="0" fontId="21" fillId="0" borderId="30" xfId="0" applyFont="1" applyBorder="1"/>
    <xf numFmtId="0" fontId="21" fillId="6" borderId="29" xfId="0" applyFont="1" applyFill="1" applyBorder="1" applyAlignment="1">
      <alignment horizontal="center" vertical="center" wrapText="1"/>
    </xf>
    <xf numFmtId="0" fontId="21" fillId="8" borderId="31" xfId="0" applyFont="1" applyFill="1" applyBorder="1" applyAlignment="1">
      <alignment horizontal="center" vertical="center" wrapText="1"/>
    </xf>
    <xf numFmtId="0" fontId="21" fillId="0" borderId="32" xfId="0" applyFont="1" applyBorder="1" applyAlignment="1">
      <alignment horizontal="left" vertical="center" wrapText="1"/>
    </xf>
    <xf numFmtId="0" fontId="22" fillId="12" borderId="33" xfId="0" applyFont="1" applyFill="1" applyBorder="1" applyAlignment="1">
      <alignment horizontal="center" vertical="center" wrapText="1"/>
    </xf>
    <xf numFmtId="0" fontId="21" fillId="0" borderId="34" xfId="0" applyFont="1" applyBorder="1" applyAlignment="1">
      <alignment horizontal="left" vertical="center" wrapText="1"/>
    </xf>
    <xf numFmtId="0" fontId="21" fillId="0" borderId="35" xfId="0" applyFont="1" applyBorder="1" applyAlignment="1">
      <alignment horizontal="left" vertical="center" wrapText="1"/>
    </xf>
    <xf numFmtId="0" fontId="21" fillId="0" borderId="36" xfId="0" applyFont="1" applyBorder="1" applyAlignment="1">
      <alignment horizontal="left" vertical="center" wrapText="1"/>
    </xf>
    <xf numFmtId="0" fontId="21" fillId="0" borderId="37" xfId="0" applyFont="1" applyBorder="1" applyAlignment="1">
      <alignment horizontal="left" vertical="center" wrapText="1"/>
    </xf>
    <xf numFmtId="0" fontId="21" fillId="0" borderId="37" xfId="0" applyFont="1" applyBorder="1"/>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40" xfId="0" applyFont="1" applyBorder="1" applyAlignment="1">
      <alignment horizontal="left" vertical="center" wrapText="1"/>
    </xf>
    <xf numFmtId="0" fontId="21" fillId="8" borderId="23" xfId="0" applyFont="1" applyFill="1" applyBorder="1" applyAlignment="1">
      <alignment horizontal="center" vertical="center" wrapText="1"/>
    </xf>
    <xf numFmtId="0" fontId="21" fillId="8" borderId="21" xfId="0" applyFont="1" applyFill="1" applyBorder="1" applyAlignment="1">
      <alignment horizontal="center" vertical="center" wrapText="1"/>
    </xf>
    <xf numFmtId="0" fontId="21" fillId="6" borderId="23" xfId="0" applyFont="1" applyFill="1" applyBorder="1" applyAlignment="1">
      <alignment horizontal="center" vertical="center" wrapText="1"/>
    </xf>
    <xf numFmtId="0" fontId="21" fillId="8" borderId="41" xfId="0" applyFont="1" applyFill="1" applyBorder="1" applyAlignment="1">
      <alignment horizontal="center" vertical="center" wrapText="1"/>
    </xf>
    <xf numFmtId="0" fontId="16" fillId="0" borderId="0" xfId="0" applyFont="1" applyProtection="1">
      <protection locked="0"/>
    </xf>
    <xf numFmtId="0" fontId="16" fillId="0" borderId="0" xfId="0" applyFont="1" applyAlignment="1" applyProtection="1">
      <alignment horizontal="left" vertical="center"/>
      <protection locked="0"/>
    </xf>
    <xf numFmtId="0" fontId="16" fillId="0" borderId="0" xfId="0" applyFont="1" applyAlignment="1">
      <alignment wrapText="1"/>
    </xf>
    <xf numFmtId="0" fontId="16" fillId="0" borderId="0" xfId="0" applyFont="1"/>
    <xf numFmtId="0" fontId="16" fillId="0" borderId="0" xfId="0" applyFont="1" applyAlignment="1">
      <alignment horizontal="center"/>
    </xf>
    <xf numFmtId="0" fontId="24" fillId="0" borderId="0" xfId="0" applyFont="1" applyAlignment="1">
      <alignment horizontal="center"/>
    </xf>
    <xf numFmtId="0" fontId="16" fillId="0" borderId="0" xfId="0" applyFont="1" applyAlignment="1">
      <alignment horizontal="center" wrapText="1"/>
    </xf>
    <xf numFmtId="0" fontId="23" fillId="0" borderId="0" xfId="0" applyFont="1" applyAlignment="1">
      <alignment horizontal="center" wrapText="1"/>
    </xf>
    <xf numFmtId="0" fontId="17" fillId="5" borderId="20" xfId="0" applyFont="1" applyFill="1" applyBorder="1" applyAlignment="1">
      <alignment horizontal="center" vertical="center" wrapText="1"/>
    </xf>
    <xf numFmtId="0" fontId="15" fillId="2" borderId="20" xfId="0" applyFont="1" applyFill="1" applyBorder="1" applyAlignment="1">
      <alignment horizontal="left" vertical="center" wrapText="1"/>
    </xf>
    <xf numFmtId="0" fontId="16" fillId="0" borderId="20" xfId="0" applyFont="1" applyBorder="1" applyAlignment="1">
      <alignment horizontal="left" vertical="center" wrapText="1"/>
    </xf>
    <xf numFmtId="0" fontId="16" fillId="0" borderId="20" xfId="0" applyFont="1" applyBorder="1" applyAlignment="1">
      <alignment horizontal="center" vertical="center"/>
    </xf>
    <xf numFmtId="0" fontId="20" fillId="9" borderId="20" xfId="0" applyFont="1" applyFill="1" applyBorder="1" applyAlignment="1">
      <alignment horizontal="left" vertical="center" wrapText="1"/>
    </xf>
    <xf numFmtId="0" fontId="16" fillId="9" borderId="20" xfId="0" applyFont="1" applyFill="1" applyBorder="1" applyAlignment="1">
      <alignment horizontal="left" vertical="center" wrapText="1"/>
    </xf>
    <xf numFmtId="0" fontId="16" fillId="11" borderId="20" xfId="0" applyFont="1" applyFill="1" applyBorder="1" applyAlignment="1">
      <alignment horizontal="left" vertical="center" wrapText="1"/>
    </xf>
    <xf numFmtId="0" fontId="16" fillId="11" borderId="20" xfId="0" applyFont="1" applyFill="1" applyBorder="1" applyAlignment="1">
      <alignment horizontal="center" vertical="center"/>
    </xf>
    <xf numFmtId="0" fontId="16" fillId="7" borderId="0" xfId="0" applyFont="1" applyFill="1"/>
    <xf numFmtId="0" fontId="18" fillId="7" borderId="0" xfId="0" applyFont="1" applyFill="1"/>
    <xf numFmtId="0" fontId="16" fillId="7" borderId="0" xfId="0" applyFont="1" applyFill="1" applyAlignment="1">
      <alignment horizontal="left" vertical="center"/>
    </xf>
    <xf numFmtId="0" fontId="17" fillId="7" borderId="1" xfId="0" applyFont="1" applyFill="1" applyBorder="1" applyAlignment="1">
      <alignment horizontal="center" vertical="center" wrapText="1" readingOrder="1"/>
    </xf>
    <xf numFmtId="0" fontId="12" fillId="0" borderId="1" xfId="0" applyFont="1" applyBorder="1" applyAlignment="1">
      <alignment horizontal="left" vertical="center" wrapText="1" readingOrder="1"/>
    </xf>
    <xf numFmtId="0" fontId="13" fillId="10" borderId="1" xfId="0" applyFont="1" applyFill="1" applyBorder="1" applyAlignment="1">
      <alignment horizontal="center" vertical="center" wrapText="1" readingOrder="1"/>
    </xf>
    <xf numFmtId="0" fontId="12" fillId="10" borderId="1" xfId="0" applyFont="1" applyFill="1" applyBorder="1" applyAlignment="1">
      <alignment horizontal="center" vertical="center" wrapText="1" readingOrder="1"/>
    </xf>
    <xf numFmtId="0" fontId="16" fillId="0" borderId="0" xfId="0" applyFont="1" applyAlignment="1" applyProtection="1">
      <alignment wrapText="1"/>
      <protection locked="0"/>
    </xf>
    <xf numFmtId="0" fontId="24" fillId="0" borderId="0" xfId="0" applyFont="1" applyAlignment="1" applyProtection="1">
      <alignment horizontal="center"/>
      <protection locked="0"/>
    </xf>
    <xf numFmtId="0" fontId="16" fillId="0" borderId="0" xfId="0" applyFont="1" applyAlignment="1" applyProtection="1">
      <alignment horizontal="center"/>
      <protection locked="0"/>
    </xf>
    <xf numFmtId="0" fontId="23" fillId="0" borderId="0" xfId="0" applyFont="1" applyAlignment="1" applyProtection="1">
      <alignment horizontal="center" wrapText="1"/>
      <protection locked="0"/>
    </xf>
    <xf numFmtId="0" fontId="15" fillId="0" borderId="0" xfId="0" applyFont="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7" fillId="5" borderId="20" xfId="0" applyFont="1" applyFill="1" applyBorder="1" applyAlignment="1" applyProtection="1">
      <alignment horizontal="center" vertical="center" wrapText="1"/>
      <protection locked="0"/>
    </xf>
    <xf numFmtId="0" fontId="18" fillId="0" borderId="0" xfId="0" applyFont="1" applyProtection="1">
      <protection locked="0"/>
    </xf>
    <xf numFmtId="0" fontId="16" fillId="13" borderId="20" xfId="0" applyFont="1" applyFill="1" applyBorder="1" applyAlignment="1" applyProtection="1">
      <alignment horizontal="left" vertical="center" wrapText="1"/>
      <protection locked="0"/>
    </xf>
    <xf numFmtId="0" fontId="16" fillId="13" borderId="20" xfId="0" applyFont="1" applyFill="1" applyBorder="1" applyAlignment="1" applyProtection="1">
      <alignment horizontal="left" vertical="center"/>
      <protection locked="0"/>
    </xf>
    <xf numFmtId="0" fontId="16" fillId="9" borderId="20" xfId="0" applyFont="1" applyFill="1" applyBorder="1" applyAlignment="1" applyProtection="1">
      <alignment horizontal="left" vertical="center" wrapText="1"/>
      <protection locked="0"/>
    </xf>
    <xf numFmtId="0" fontId="18" fillId="0" borderId="0" xfId="0" applyFont="1" applyAlignment="1" applyProtection="1">
      <alignment horizontal="left" vertical="center"/>
      <protection locked="0"/>
    </xf>
    <xf numFmtId="0" fontId="24" fillId="0" borderId="0" xfId="0" applyFont="1" applyProtection="1">
      <protection locked="0"/>
    </xf>
    <xf numFmtId="0" fontId="16" fillId="11" borderId="20" xfId="0" applyFont="1" applyFill="1" applyBorder="1" applyAlignment="1" applyProtection="1">
      <alignment horizontal="left" vertical="center" wrapText="1"/>
      <protection locked="0"/>
    </xf>
    <xf numFmtId="0" fontId="16" fillId="11" borderId="20" xfId="0" applyFont="1" applyFill="1" applyBorder="1" applyAlignment="1" applyProtection="1">
      <alignment horizontal="left" vertical="center"/>
      <protection locked="0"/>
    </xf>
    <xf numFmtId="0" fontId="2" fillId="0" borderId="0" xfId="2"/>
    <xf numFmtId="0" fontId="26" fillId="0" borderId="0" xfId="2" applyFont="1" applyAlignment="1">
      <alignment horizontal="center" vertical="center" wrapText="1"/>
    </xf>
    <xf numFmtId="0" fontId="28" fillId="0" borderId="0" xfId="2" applyFont="1" applyAlignment="1">
      <alignment horizontal="center" vertical="center" wrapText="1"/>
    </xf>
    <xf numFmtId="0" fontId="3" fillId="4" borderId="0" xfId="0" applyFont="1" applyFill="1" applyAlignment="1">
      <alignment horizontal="center" vertical="center"/>
    </xf>
    <xf numFmtId="0" fontId="5" fillId="5" borderId="0" xfId="0" applyFont="1" applyFill="1" applyAlignment="1">
      <alignment horizontal="left" vertical="center"/>
    </xf>
    <xf numFmtId="0" fontId="4" fillId="0" borderId="0" xfId="0" applyFont="1" applyAlignment="1">
      <alignment horizontal="left" vertical="center" wrapText="1"/>
    </xf>
    <xf numFmtId="0" fontId="9" fillId="0" borderId="0" xfId="0" applyFont="1" applyAlignment="1">
      <alignment horizontal="left" vertical="center" wrapText="1"/>
    </xf>
    <xf numFmtId="0" fontId="7" fillId="0" borderId="0" xfId="0" applyFont="1" applyAlignment="1">
      <alignment horizontal="left" vertical="center" wrapText="1"/>
    </xf>
    <xf numFmtId="0" fontId="4" fillId="0" borderId="0" xfId="0" applyFont="1" applyAlignment="1">
      <alignment horizontal="left" vertical="top" wrapText="1"/>
    </xf>
    <xf numFmtId="9" fontId="13" fillId="10" borderId="2" xfId="1" applyFont="1" applyFill="1" applyBorder="1" applyAlignment="1" applyProtection="1">
      <alignment horizontal="center" vertical="center" wrapText="1" readingOrder="1"/>
    </xf>
    <xf numFmtId="9" fontId="13" fillId="10" borderId="4" xfId="1" applyFont="1" applyFill="1" applyBorder="1" applyAlignment="1" applyProtection="1">
      <alignment horizontal="center" vertical="center" wrapText="1" readingOrder="1"/>
    </xf>
    <xf numFmtId="0" fontId="14" fillId="3" borderId="0" xfId="0" applyFont="1" applyFill="1" applyAlignment="1">
      <alignment horizontal="center" vertical="center" wrapText="1"/>
    </xf>
    <xf numFmtId="0" fontId="14" fillId="3" borderId="19" xfId="0" applyFont="1" applyFill="1" applyBorder="1" applyAlignment="1" applyProtection="1">
      <alignment horizontal="center" vertical="center" wrapText="1"/>
      <protection locked="0"/>
    </xf>
    <xf numFmtId="0" fontId="19" fillId="3" borderId="19" xfId="0" applyFont="1" applyFill="1" applyBorder="1" applyAlignment="1" applyProtection="1">
      <alignment horizontal="center" vertical="center" wrapText="1"/>
      <protection locked="0"/>
    </xf>
    <xf numFmtId="0" fontId="17" fillId="5" borderId="20" xfId="0" applyFont="1" applyFill="1" applyBorder="1" applyAlignment="1" applyProtection="1">
      <alignment horizontal="center" vertical="center" wrapText="1"/>
      <protection locked="0"/>
    </xf>
    <xf numFmtId="0" fontId="17" fillId="4" borderId="0" xfId="0" applyFont="1" applyFill="1" applyAlignment="1" applyProtection="1">
      <alignment horizontal="center"/>
      <protection locked="0"/>
    </xf>
    <xf numFmtId="0" fontId="17" fillId="5" borderId="20" xfId="0" applyFont="1" applyFill="1" applyBorder="1" applyAlignment="1">
      <alignment horizontal="center" vertical="center" wrapText="1"/>
    </xf>
    <xf numFmtId="0" fontId="15" fillId="14" borderId="0" xfId="0" applyFont="1" applyFill="1" applyAlignment="1">
      <alignment horizontal="center"/>
    </xf>
    <xf numFmtId="0" fontId="10" fillId="5" borderId="0" xfId="0" applyFont="1" applyFill="1" applyAlignment="1">
      <alignment wrapText="1"/>
    </xf>
    <xf numFmtId="0" fontId="0" fillId="5" borderId="0" xfId="0" applyFill="1" applyAlignment="1">
      <alignment wrapText="1"/>
    </xf>
    <xf numFmtId="0" fontId="12" fillId="0" borderId="0" xfId="0" applyFont="1" applyAlignment="1">
      <alignment horizontal="left" vertical="top" wrapText="1" readingOrder="1"/>
    </xf>
    <xf numFmtId="0" fontId="0" fillId="0" borderId="0" xfId="0" applyAlignment="1">
      <alignment vertical="top"/>
    </xf>
    <xf numFmtId="0" fontId="10" fillId="4" borderId="0" xfId="0" applyFont="1" applyFill="1" applyAlignment="1">
      <alignment wrapText="1"/>
    </xf>
    <xf numFmtId="0" fontId="0" fillId="0" borderId="0" xfId="0" applyAlignment="1">
      <alignment wrapText="1"/>
    </xf>
    <xf numFmtId="0" fontId="12" fillId="0" borderId="8" xfId="0" applyFont="1" applyBorder="1" applyAlignment="1">
      <alignment horizontal="left" vertical="center" wrapText="1" readingOrder="1"/>
    </xf>
    <xf numFmtId="0" fontId="12" fillId="0" borderId="10" xfId="0" applyFont="1" applyBorder="1" applyAlignment="1">
      <alignment horizontal="left" vertical="center" wrapText="1" readingOrder="1"/>
    </xf>
    <xf numFmtId="0" fontId="12" fillId="0" borderId="5" xfId="0" applyFont="1" applyBorder="1" applyAlignment="1">
      <alignment horizontal="left" vertical="center" wrapText="1" readingOrder="1"/>
    </xf>
    <xf numFmtId="0" fontId="12" fillId="0" borderId="6" xfId="0" applyFont="1" applyBorder="1" applyAlignment="1">
      <alignment horizontal="left" vertical="center" wrapText="1" readingOrder="1"/>
    </xf>
    <xf numFmtId="0" fontId="12" fillId="0" borderId="11" xfId="0" applyFont="1" applyBorder="1" applyAlignment="1">
      <alignment horizontal="left" vertical="center" wrapText="1" readingOrder="1"/>
    </xf>
    <xf numFmtId="0" fontId="12" fillId="0" borderId="13" xfId="0" applyFont="1" applyBorder="1" applyAlignment="1">
      <alignment horizontal="left" vertical="center" wrapText="1" readingOrder="1"/>
    </xf>
    <xf numFmtId="0" fontId="12" fillId="0" borderId="9" xfId="0" applyFont="1" applyBorder="1" applyAlignment="1">
      <alignment horizontal="left" vertical="center" wrapText="1" readingOrder="1"/>
    </xf>
    <xf numFmtId="0" fontId="12" fillId="0" borderId="0" xfId="0" applyFont="1" applyAlignment="1">
      <alignment horizontal="left" vertical="center" wrapText="1" readingOrder="1"/>
    </xf>
    <xf numFmtId="0" fontId="12" fillId="0" borderId="12" xfId="0" applyFont="1" applyBorder="1" applyAlignment="1">
      <alignment horizontal="left" vertical="center" wrapText="1" readingOrder="1"/>
    </xf>
    <xf numFmtId="0" fontId="12" fillId="0" borderId="2" xfId="0" applyFont="1" applyBorder="1" applyAlignment="1">
      <alignment horizontal="left" vertical="center" wrapText="1" readingOrder="1"/>
    </xf>
    <xf numFmtId="0" fontId="12" fillId="0" borderId="3" xfId="0" applyFont="1" applyBorder="1" applyAlignment="1">
      <alignment horizontal="left" vertical="center" wrapText="1" readingOrder="1"/>
    </xf>
    <xf numFmtId="0" fontId="12" fillId="0" borderId="4" xfId="0" applyFont="1" applyBorder="1" applyAlignment="1">
      <alignment horizontal="left" vertical="center" wrapText="1" readingOrder="1"/>
    </xf>
    <xf numFmtId="0" fontId="0" fillId="0" borderId="3" xfId="0" applyBorder="1" applyAlignment="1">
      <alignment horizontal="left" vertical="center" wrapText="1" readingOrder="1"/>
    </xf>
    <xf numFmtId="0" fontId="0" fillId="0" borderId="4" xfId="0" applyBorder="1" applyAlignment="1">
      <alignment horizontal="left" vertical="center" wrapText="1" readingOrder="1"/>
    </xf>
    <xf numFmtId="0" fontId="0" fillId="0" borderId="9" xfId="0" applyBorder="1" applyAlignment="1">
      <alignment horizontal="left" vertical="center" wrapText="1" readingOrder="1"/>
    </xf>
    <xf numFmtId="0" fontId="0" fillId="0" borderId="10" xfId="0" applyBorder="1" applyAlignment="1">
      <alignment horizontal="left" vertical="center" wrapText="1" readingOrder="1"/>
    </xf>
    <xf numFmtId="0" fontId="0" fillId="0" borderId="5" xfId="0" applyBorder="1" applyAlignment="1">
      <alignment horizontal="left" vertical="center" wrapText="1" readingOrder="1"/>
    </xf>
    <xf numFmtId="0" fontId="0" fillId="0" borderId="0" xfId="0" applyAlignment="1">
      <alignment horizontal="left" vertical="center" wrapText="1" readingOrder="1"/>
    </xf>
    <xf numFmtId="0" fontId="0" fillId="0" borderId="6" xfId="0" applyBorder="1" applyAlignment="1">
      <alignment horizontal="left" vertical="center" wrapText="1" readingOrder="1"/>
    </xf>
    <xf numFmtId="0" fontId="0" fillId="0" borderId="11" xfId="0" applyBorder="1" applyAlignment="1">
      <alignment horizontal="left" vertical="center" wrapText="1" readingOrder="1"/>
    </xf>
    <xf numFmtId="0" fontId="0" fillId="0" borderId="12" xfId="0" applyBorder="1" applyAlignment="1">
      <alignment horizontal="left" vertical="center" wrapText="1" readingOrder="1"/>
    </xf>
    <xf numFmtId="0" fontId="0" fillId="0" borderId="13" xfId="0" applyBorder="1" applyAlignment="1">
      <alignment horizontal="left" vertical="center" wrapText="1" readingOrder="1"/>
    </xf>
    <xf numFmtId="0" fontId="13" fillId="0" borderId="2" xfId="0" applyFont="1" applyBorder="1" applyAlignment="1">
      <alignment horizontal="center" vertical="center" wrapText="1" readingOrder="1"/>
    </xf>
    <xf numFmtId="0" fontId="1" fillId="0" borderId="3" xfId="0" applyFont="1" applyBorder="1" applyAlignment="1">
      <alignment horizontal="center" vertical="center" wrapText="1" readingOrder="1"/>
    </xf>
    <xf numFmtId="0" fontId="1" fillId="0" borderId="4" xfId="0" applyFont="1" applyBorder="1" applyAlignment="1">
      <alignment horizontal="center" vertical="center" wrapText="1" readingOrder="1"/>
    </xf>
    <xf numFmtId="0" fontId="4" fillId="0" borderId="0" xfId="0" applyFont="1" applyAlignment="1">
      <alignment vertical="top" wrapText="1"/>
    </xf>
    <xf numFmtId="0" fontId="7" fillId="0" borderId="0" xfId="0" applyFont="1" applyAlignment="1">
      <alignment vertical="top" wrapText="1"/>
    </xf>
    <xf numFmtId="0" fontId="3" fillId="3" borderId="0" xfId="0" applyFont="1" applyFill="1" applyAlignment="1">
      <alignment horizontal="center" vertical="center" wrapText="1"/>
    </xf>
    <xf numFmtId="0" fontId="4" fillId="3" borderId="0" xfId="0" applyFont="1" applyFill="1" applyAlignment="1">
      <alignment horizontal="center" vertical="center" wrapText="1"/>
    </xf>
    <xf numFmtId="0" fontId="0" fillId="0" borderId="0" xfId="0" applyAlignment="1">
      <alignment horizontal="center" wrapText="1"/>
    </xf>
  </cellXfs>
  <cellStyles count="3">
    <cellStyle name="Normal" xfId="0" builtinId="0"/>
    <cellStyle name="Normal 2" xfId="2" xr:uid="{AA422FB0-CABF-48BF-A502-5A77D31CFF32}"/>
    <cellStyle name="Pourcentage" xfId="1" builtinId="5"/>
  </cellStyles>
  <dxfs count="0"/>
  <tableStyles count="0" defaultTableStyle="TableStyleMedium2" defaultPivotStyle="PivotStyleLight16"/>
  <colors>
    <mruColors>
      <color rgb="FF522581"/>
      <color rgb="FFCB5D13"/>
      <color rgb="FF2CAD71"/>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68036</xdr:colOff>
      <xdr:row>0</xdr:row>
      <xdr:rowOff>83155</xdr:rowOff>
    </xdr:from>
    <xdr:to>
      <xdr:col>0</xdr:col>
      <xdr:colOff>1755124</xdr:colOff>
      <xdr:row>3</xdr:row>
      <xdr:rowOff>166612</xdr:rowOff>
    </xdr:to>
    <xdr:pic>
      <xdr:nvPicPr>
        <xdr:cNvPr id="2" name="Image 1">
          <a:extLst>
            <a:ext uri="{FF2B5EF4-FFF2-40B4-BE49-F238E27FC236}">
              <a16:creationId xmlns:a16="http://schemas.microsoft.com/office/drawing/2014/main" id="{75F5B085-FEE7-4A8D-8649-43C1058B38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036" y="83155"/>
          <a:ext cx="1687088" cy="6320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3290</xdr:colOff>
      <xdr:row>5</xdr:row>
      <xdr:rowOff>19652</xdr:rowOff>
    </xdr:to>
    <xdr:pic>
      <xdr:nvPicPr>
        <xdr:cNvPr id="2" name="Image 1">
          <a:extLst>
            <a:ext uri="{FF2B5EF4-FFF2-40B4-BE49-F238E27FC236}">
              <a16:creationId xmlns:a16="http://schemas.microsoft.com/office/drawing/2014/main" id="{DB4288DC-EA61-49F7-A5DB-BD2051440A9C}"/>
            </a:ext>
          </a:extLst>
        </xdr:cNvPr>
        <xdr:cNvPicPr>
          <a:picLocks noChangeAspect="1"/>
        </xdr:cNvPicPr>
      </xdr:nvPicPr>
      <xdr:blipFill>
        <a:blip xmlns:r="http://schemas.openxmlformats.org/officeDocument/2006/relationships" r:embed="rId1"/>
        <a:stretch>
          <a:fillRect/>
        </a:stretch>
      </xdr:blipFill>
      <xdr:spPr>
        <a:xfrm>
          <a:off x="0" y="0"/>
          <a:ext cx="3100608" cy="943365"/>
        </a:xfrm>
        <a:prstGeom prst="rect">
          <a:avLst/>
        </a:prstGeom>
        <a:solidFill>
          <a:schemeClr val="accent2"/>
        </a:solidFill>
      </xdr:spPr>
    </xdr:pic>
    <xdr:clientData/>
  </xdr:twoCellAnchor>
  <xdr:twoCellAnchor editAs="oneCell">
    <xdr:from>
      <xdr:col>4</xdr:col>
      <xdr:colOff>127159</xdr:colOff>
      <xdr:row>0</xdr:row>
      <xdr:rowOff>22860</xdr:rowOff>
    </xdr:from>
    <xdr:to>
      <xdr:col>6</xdr:col>
      <xdr:colOff>3466623</xdr:colOff>
      <xdr:row>5</xdr:row>
      <xdr:rowOff>59502</xdr:rowOff>
    </xdr:to>
    <xdr:pic>
      <xdr:nvPicPr>
        <xdr:cNvPr id="3" name="Image 2">
          <a:extLst>
            <a:ext uri="{FF2B5EF4-FFF2-40B4-BE49-F238E27FC236}">
              <a16:creationId xmlns:a16="http://schemas.microsoft.com/office/drawing/2014/main" id="{BCE377F6-7625-46AC-966C-77D9C57C44ED}"/>
            </a:ext>
          </a:extLst>
        </xdr:cNvPr>
        <xdr:cNvPicPr>
          <a:picLocks noChangeAspect="1"/>
        </xdr:cNvPicPr>
      </xdr:nvPicPr>
      <xdr:blipFill>
        <a:blip xmlns:r="http://schemas.openxmlformats.org/officeDocument/2006/relationships" r:embed="rId2"/>
        <a:stretch>
          <a:fillRect/>
        </a:stretch>
      </xdr:blipFill>
      <xdr:spPr>
        <a:xfrm>
          <a:off x="4424839" y="22860"/>
          <a:ext cx="7896224" cy="943422"/>
        </a:xfrm>
        <a:prstGeom prst="rect">
          <a:avLst/>
        </a:prstGeom>
      </xdr:spPr>
    </xdr:pic>
    <xdr:clientData/>
  </xdr:twoCellAnchor>
  <xdr:twoCellAnchor editAs="oneCell">
    <xdr:from>
      <xdr:col>6</xdr:col>
      <xdr:colOff>912283</xdr:colOff>
      <xdr:row>13</xdr:row>
      <xdr:rowOff>120225</xdr:rowOff>
    </xdr:from>
    <xdr:to>
      <xdr:col>6</xdr:col>
      <xdr:colOff>5089612</xdr:colOff>
      <xdr:row>21</xdr:row>
      <xdr:rowOff>174201</xdr:rowOff>
    </xdr:to>
    <xdr:pic>
      <xdr:nvPicPr>
        <xdr:cNvPr id="5" name="Image 4">
          <a:extLst>
            <a:ext uri="{FF2B5EF4-FFF2-40B4-BE49-F238E27FC236}">
              <a16:creationId xmlns:a16="http://schemas.microsoft.com/office/drawing/2014/main" id="{53230138-BE12-C70B-C95C-19FDE6482649}"/>
            </a:ext>
          </a:extLst>
        </xdr:cNvPr>
        <xdr:cNvPicPr>
          <a:picLocks noChangeAspect="1"/>
        </xdr:cNvPicPr>
      </xdr:nvPicPr>
      <xdr:blipFill rotWithShape="1">
        <a:blip xmlns:r="http://schemas.openxmlformats.org/officeDocument/2006/relationships" r:embed="rId3"/>
        <a:srcRect t="8695"/>
        <a:stretch/>
      </xdr:blipFill>
      <xdr:spPr>
        <a:xfrm>
          <a:off x="8618008" y="4215975"/>
          <a:ext cx="4183044" cy="1736091"/>
        </a:xfrm>
        <a:prstGeom prst="rect">
          <a:avLst/>
        </a:prstGeom>
      </xdr:spPr>
    </xdr:pic>
    <xdr:clientData/>
  </xdr:twoCellAnchor>
  <xdr:twoCellAnchor editAs="oneCell">
    <xdr:from>
      <xdr:col>0</xdr:col>
      <xdr:colOff>0</xdr:colOff>
      <xdr:row>13</xdr:row>
      <xdr:rowOff>105833</xdr:rowOff>
    </xdr:from>
    <xdr:to>
      <xdr:col>6</xdr:col>
      <xdr:colOff>1144673</xdr:colOff>
      <xdr:row>22</xdr:row>
      <xdr:rowOff>1058</xdr:rowOff>
    </xdr:to>
    <xdr:pic>
      <xdr:nvPicPr>
        <xdr:cNvPr id="4" name="Image 3">
          <a:extLst>
            <a:ext uri="{FF2B5EF4-FFF2-40B4-BE49-F238E27FC236}">
              <a16:creationId xmlns:a16="http://schemas.microsoft.com/office/drawing/2014/main" id="{4DD4CE26-1B4C-E963-0D92-0580D8CE025A}"/>
            </a:ext>
          </a:extLst>
        </xdr:cNvPr>
        <xdr:cNvPicPr>
          <a:picLocks noChangeAspect="1"/>
        </xdr:cNvPicPr>
      </xdr:nvPicPr>
      <xdr:blipFill rotWithShape="1">
        <a:blip xmlns:r="http://schemas.openxmlformats.org/officeDocument/2006/relationships" r:embed="rId4"/>
        <a:srcRect t="2701"/>
        <a:stretch/>
      </xdr:blipFill>
      <xdr:spPr>
        <a:xfrm>
          <a:off x="0" y="6477000"/>
          <a:ext cx="8859923" cy="17981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1013113</xdr:colOff>
      <xdr:row>3</xdr:row>
      <xdr:rowOff>96982</xdr:rowOff>
    </xdr:from>
    <xdr:to>
      <xdr:col>2</xdr:col>
      <xdr:colOff>1211233</xdr:colOff>
      <xdr:row>4</xdr:row>
      <xdr:rowOff>140277</xdr:rowOff>
    </xdr:to>
    <xdr:sp macro="" textlink="">
      <xdr:nvSpPr>
        <xdr:cNvPr id="2" name="Flèche : bas 1">
          <a:extLst>
            <a:ext uri="{FF2B5EF4-FFF2-40B4-BE49-F238E27FC236}">
              <a16:creationId xmlns:a16="http://schemas.microsoft.com/office/drawing/2014/main" id="{DC0EFA8B-6540-5A76-1A92-18F80F05FA93}"/>
            </a:ext>
          </a:extLst>
        </xdr:cNvPr>
        <xdr:cNvSpPr/>
      </xdr:nvSpPr>
      <xdr:spPr>
        <a:xfrm>
          <a:off x="5261263" y="497032"/>
          <a:ext cx="198120" cy="243320"/>
        </a:xfrm>
        <a:prstGeom prst="downArrow">
          <a:avLst/>
        </a:prstGeom>
        <a:solidFill>
          <a:srgbClr val="CB5D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xdr:col>
      <xdr:colOff>999259</xdr:colOff>
      <xdr:row>38</xdr:row>
      <xdr:rowOff>42429</xdr:rowOff>
    </xdr:from>
    <xdr:to>
      <xdr:col>2</xdr:col>
      <xdr:colOff>1250719</xdr:colOff>
      <xdr:row>39</xdr:row>
      <xdr:rowOff>85724</xdr:rowOff>
    </xdr:to>
    <xdr:sp macro="" textlink="">
      <xdr:nvSpPr>
        <xdr:cNvPr id="3" name="Flèche : bas 2">
          <a:extLst>
            <a:ext uri="{FF2B5EF4-FFF2-40B4-BE49-F238E27FC236}">
              <a16:creationId xmlns:a16="http://schemas.microsoft.com/office/drawing/2014/main" id="{BAE908D0-7815-4625-B2A2-4DBFF696C5E6}"/>
            </a:ext>
          </a:extLst>
        </xdr:cNvPr>
        <xdr:cNvSpPr/>
      </xdr:nvSpPr>
      <xdr:spPr>
        <a:xfrm>
          <a:off x="5247409" y="12120129"/>
          <a:ext cx="251460" cy="243320"/>
        </a:xfrm>
        <a:prstGeom prst="downArrow">
          <a:avLst/>
        </a:prstGeom>
        <a:solidFill>
          <a:srgbClr val="CB5D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6</xdr:col>
      <xdr:colOff>169718</xdr:colOff>
      <xdr:row>40</xdr:row>
      <xdr:rowOff>273627</xdr:rowOff>
    </xdr:from>
    <xdr:to>
      <xdr:col>7</xdr:col>
      <xdr:colOff>109104</xdr:colOff>
      <xdr:row>44</xdr:row>
      <xdr:rowOff>48490</xdr:rowOff>
    </xdr:to>
    <xdr:sp macro="" textlink="">
      <xdr:nvSpPr>
        <xdr:cNvPr id="4" name="Flèche : bas 3">
          <a:extLst>
            <a:ext uri="{FF2B5EF4-FFF2-40B4-BE49-F238E27FC236}">
              <a16:creationId xmlns:a16="http://schemas.microsoft.com/office/drawing/2014/main" id="{755F7F17-46B6-4587-9EEA-68ACFF0D05A1}"/>
            </a:ext>
          </a:extLst>
        </xdr:cNvPr>
        <xdr:cNvSpPr/>
      </xdr:nvSpPr>
      <xdr:spPr>
        <a:xfrm rot="5400000">
          <a:off x="11980718" y="8456468"/>
          <a:ext cx="381000" cy="242454"/>
        </a:xfrm>
        <a:prstGeom prst="downArrow">
          <a:avLst/>
        </a:prstGeom>
        <a:solidFill>
          <a:srgbClr val="CB5D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6</xdr:col>
      <xdr:colOff>60874</xdr:colOff>
      <xdr:row>2</xdr:row>
      <xdr:rowOff>104341</xdr:rowOff>
    </xdr:from>
    <xdr:to>
      <xdr:col>6</xdr:col>
      <xdr:colOff>304194</xdr:colOff>
      <xdr:row>3</xdr:row>
      <xdr:rowOff>102436</xdr:rowOff>
    </xdr:to>
    <xdr:sp macro="" textlink="">
      <xdr:nvSpPr>
        <xdr:cNvPr id="6" name="Flèche : bas 5">
          <a:extLst>
            <a:ext uri="{FF2B5EF4-FFF2-40B4-BE49-F238E27FC236}">
              <a16:creationId xmlns:a16="http://schemas.microsoft.com/office/drawing/2014/main" id="{1DCD99C8-EB16-43FA-B8F9-C82F9B4A676D}"/>
            </a:ext>
          </a:extLst>
        </xdr:cNvPr>
        <xdr:cNvSpPr/>
      </xdr:nvSpPr>
      <xdr:spPr>
        <a:xfrm rot="17853506">
          <a:off x="13518486" y="278909"/>
          <a:ext cx="196215" cy="243320"/>
        </a:xfrm>
        <a:prstGeom prst="downArrow">
          <a:avLst/>
        </a:prstGeom>
        <a:solidFill>
          <a:srgbClr val="CB5D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4135C-BCF3-494A-8F74-5E2705EA7F83}">
  <dimension ref="A1:C27"/>
  <sheetViews>
    <sheetView showGridLines="0" showRowColHeaders="0" tabSelected="1" zoomScale="120" workbookViewId="0">
      <selection sqref="A1:C27"/>
      <extLst>
        <ext xmlns:xlsdti="http://schemas.microsoft.com/office/spreadsheetml/2023/showDataTypeIcons" uri="{77bfe23e-c014-4d31-8a63-9c772dbf06b6}">
          <xlsdti:showDataTypeIcons visible="0"/>
        </ext>
      </extLst>
    </sheetView>
  </sheetViews>
  <sheetFormatPr baseColWidth="10" defaultRowHeight="14.4" x14ac:dyDescent="0.3"/>
  <cols>
    <col min="1" max="1" width="40.88671875" style="98" customWidth="1"/>
    <col min="2" max="2" width="31.88671875" style="98" customWidth="1"/>
    <col min="3" max="16384" width="11.5546875" style="98"/>
  </cols>
  <sheetData>
    <row r="1" spans="1:3" x14ac:dyDescent="0.3">
      <c r="A1" s="99" t="s">
        <v>338</v>
      </c>
      <c r="B1" s="100"/>
      <c r="C1" s="100"/>
    </row>
    <row r="2" spans="1:3" x14ac:dyDescent="0.3">
      <c r="A2" s="100"/>
      <c r="B2" s="100"/>
      <c r="C2" s="100"/>
    </row>
    <row r="3" spans="1:3" x14ac:dyDescent="0.3">
      <c r="A3" s="100"/>
      <c r="B3" s="100"/>
      <c r="C3" s="100"/>
    </row>
    <row r="4" spans="1:3" ht="24.6" customHeight="1" x14ac:dyDescent="0.3">
      <c r="A4" s="100"/>
      <c r="B4" s="100"/>
      <c r="C4" s="100"/>
    </row>
    <row r="5" spans="1:3" x14ac:dyDescent="0.3">
      <c r="A5" s="100"/>
      <c r="B5" s="100"/>
      <c r="C5" s="100"/>
    </row>
    <row r="6" spans="1:3" x14ac:dyDescent="0.3">
      <c r="A6" s="100"/>
      <c r="B6" s="100"/>
      <c r="C6" s="100"/>
    </row>
    <row r="7" spans="1:3" x14ac:dyDescent="0.3">
      <c r="A7" s="100"/>
      <c r="B7" s="100"/>
      <c r="C7" s="100"/>
    </row>
    <row r="8" spans="1:3" x14ac:dyDescent="0.3">
      <c r="A8" s="100"/>
      <c r="B8" s="100"/>
      <c r="C8" s="100"/>
    </row>
    <row r="9" spans="1:3" x14ac:dyDescent="0.3">
      <c r="A9" s="100"/>
      <c r="B9" s="100"/>
      <c r="C9" s="100"/>
    </row>
    <row r="10" spans="1:3" x14ac:dyDescent="0.3">
      <c r="A10" s="100"/>
      <c r="B10" s="100"/>
      <c r="C10" s="100"/>
    </row>
    <row r="11" spans="1:3" x14ac:dyDescent="0.3">
      <c r="A11" s="100"/>
      <c r="B11" s="100"/>
      <c r="C11" s="100"/>
    </row>
    <row r="12" spans="1:3" x14ac:dyDescent="0.3">
      <c r="A12" s="100"/>
      <c r="B12" s="100"/>
      <c r="C12" s="100"/>
    </row>
    <row r="13" spans="1:3" x14ac:dyDescent="0.3">
      <c r="A13" s="100"/>
      <c r="B13" s="100"/>
      <c r="C13" s="100"/>
    </row>
    <row r="14" spans="1:3" x14ac:dyDescent="0.3">
      <c r="A14" s="100"/>
      <c r="B14" s="100"/>
      <c r="C14" s="100"/>
    </row>
    <row r="15" spans="1:3" x14ac:dyDescent="0.3">
      <c r="A15" s="100"/>
      <c r="B15" s="100"/>
      <c r="C15" s="100"/>
    </row>
    <row r="16" spans="1:3" x14ac:dyDescent="0.3">
      <c r="A16" s="100"/>
      <c r="B16" s="100"/>
      <c r="C16" s="100"/>
    </row>
    <row r="17" spans="1:3" x14ac:dyDescent="0.3">
      <c r="A17" s="100"/>
      <c r="B17" s="100"/>
      <c r="C17" s="100"/>
    </row>
    <row r="18" spans="1:3" x14ac:dyDescent="0.3">
      <c r="A18" s="100"/>
      <c r="B18" s="100"/>
      <c r="C18" s="100"/>
    </row>
    <row r="19" spans="1:3" x14ac:dyDescent="0.3">
      <c r="A19" s="100"/>
      <c r="B19" s="100"/>
      <c r="C19" s="100"/>
    </row>
    <row r="20" spans="1:3" x14ac:dyDescent="0.3">
      <c r="A20" s="100"/>
      <c r="B20" s="100"/>
      <c r="C20" s="100"/>
    </row>
    <row r="21" spans="1:3" x14ac:dyDescent="0.3">
      <c r="A21" s="100"/>
      <c r="B21" s="100"/>
      <c r="C21" s="100"/>
    </row>
    <row r="22" spans="1:3" x14ac:dyDescent="0.3">
      <c r="A22" s="100"/>
      <c r="B22" s="100"/>
      <c r="C22" s="100"/>
    </row>
    <row r="23" spans="1:3" x14ac:dyDescent="0.3">
      <c r="A23" s="100"/>
      <c r="B23" s="100"/>
      <c r="C23" s="100"/>
    </row>
    <row r="24" spans="1:3" x14ac:dyDescent="0.3">
      <c r="A24" s="100"/>
      <c r="B24" s="100"/>
      <c r="C24" s="100"/>
    </row>
    <row r="25" spans="1:3" x14ac:dyDescent="0.3">
      <c r="A25" s="100"/>
      <c r="B25" s="100"/>
      <c r="C25" s="100"/>
    </row>
    <row r="26" spans="1:3" x14ac:dyDescent="0.3">
      <c r="A26" s="100"/>
      <c r="B26" s="100"/>
      <c r="C26" s="100"/>
    </row>
    <row r="27" spans="1:3" x14ac:dyDescent="0.3">
      <c r="A27" s="100"/>
      <c r="B27" s="100"/>
      <c r="C27" s="100"/>
    </row>
  </sheetData>
  <mergeCells count="1">
    <mergeCell ref="A1:C27"/>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7B75D-FAE9-4BED-A0F2-6E153DD17390}">
  <sheetPr>
    <tabColor rgb="FF522581"/>
  </sheetPr>
  <dimension ref="B7:G37"/>
  <sheetViews>
    <sheetView showGridLines="0" topLeftCell="A7" zoomScale="80" zoomScaleNormal="80" workbookViewId="0">
      <selection activeCell="E10" sqref="E10"/>
    </sheetView>
  </sheetViews>
  <sheetFormatPr baseColWidth="10" defaultRowHeight="14.4" x14ac:dyDescent="0.3"/>
  <cols>
    <col min="1" max="1" width="1.6640625" customWidth="1"/>
    <col min="2" max="2" width="3.33203125" customWidth="1"/>
    <col min="3" max="3" width="1" customWidth="1"/>
    <col min="4" max="4" width="39.88671875" customWidth="1"/>
    <col min="5" max="5" width="22.6640625" customWidth="1"/>
    <col min="6" max="6" width="43.6640625" customWidth="1"/>
    <col min="7" max="7" width="90.33203125" customWidth="1"/>
  </cols>
  <sheetData>
    <row r="7" spans="2:7" s="1" customFormat="1" ht="24.6" customHeight="1" x14ac:dyDescent="0.3">
      <c r="B7" s="101" t="s">
        <v>131</v>
      </c>
      <c r="C7" s="101"/>
      <c r="D7" s="101"/>
      <c r="E7" s="101"/>
      <c r="F7" s="101"/>
      <c r="G7" s="101"/>
    </row>
    <row r="8" spans="2:7" s="1" customFormat="1" ht="16.2" x14ac:dyDescent="0.3">
      <c r="B8" s="9"/>
      <c r="C8" s="9"/>
      <c r="D8" s="9"/>
      <c r="E8" s="9"/>
      <c r="F8" s="9"/>
      <c r="G8" s="9"/>
    </row>
    <row r="9" spans="2:7" ht="24.6" x14ac:dyDescent="0.3">
      <c r="B9" s="102" t="s">
        <v>167</v>
      </c>
      <c r="C9" s="102"/>
      <c r="D9" s="102"/>
      <c r="E9" s="102"/>
      <c r="F9" s="102"/>
      <c r="G9" s="102"/>
    </row>
    <row r="10" spans="2:7" ht="11.4" customHeight="1" x14ac:dyDescent="0.3">
      <c r="B10" s="21"/>
      <c r="C10" s="21"/>
      <c r="D10" s="21"/>
      <c r="E10" s="21"/>
      <c r="F10" s="21"/>
      <c r="G10" s="21"/>
    </row>
    <row r="11" spans="2:7" ht="127.5" customHeight="1" x14ac:dyDescent="0.3">
      <c r="B11" s="106" t="s">
        <v>168</v>
      </c>
      <c r="C11" s="106"/>
      <c r="D11" s="106"/>
      <c r="E11" s="106"/>
      <c r="F11" s="106"/>
      <c r="G11" s="106"/>
    </row>
    <row r="12" spans="2:7" ht="16.2" x14ac:dyDescent="0.3">
      <c r="B12" s="22"/>
      <c r="C12" s="22"/>
      <c r="D12" s="22"/>
      <c r="E12" s="22"/>
      <c r="F12" s="22"/>
      <c r="G12" s="22"/>
    </row>
    <row r="13" spans="2:7" ht="24.6" x14ac:dyDescent="0.3">
      <c r="B13" s="102" t="s">
        <v>169</v>
      </c>
      <c r="C13" s="102"/>
      <c r="D13" s="102"/>
      <c r="E13" s="102"/>
      <c r="F13" s="102"/>
      <c r="G13" s="102"/>
    </row>
    <row r="14" spans="2:7" s="1" customFormat="1" ht="16.2" x14ac:dyDescent="0.3">
      <c r="B14" s="9"/>
      <c r="C14" s="9"/>
      <c r="D14" s="9"/>
      <c r="E14" s="9"/>
      <c r="F14" s="9"/>
      <c r="G14" s="9"/>
    </row>
    <row r="15" spans="2:7" s="1" customFormat="1" ht="16.2" x14ac:dyDescent="0.3">
      <c r="B15" s="106"/>
      <c r="C15" s="106"/>
      <c r="D15" s="106"/>
      <c r="E15" s="106"/>
      <c r="F15" s="106"/>
      <c r="G15" s="106"/>
    </row>
    <row r="16" spans="2:7" s="1" customFormat="1" ht="16.2" x14ac:dyDescent="0.3">
      <c r="B16" s="22"/>
      <c r="C16" s="22"/>
      <c r="D16" s="22"/>
      <c r="E16" s="22"/>
      <c r="F16" s="22"/>
      <c r="G16" s="22"/>
    </row>
    <row r="17" spans="2:7" s="1" customFormat="1" ht="16.2" x14ac:dyDescent="0.3">
      <c r="B17" s="22"/>
      <c r="C17" s="22"/>
      <c r="D17" s="22"/>
      <c r="E17" s="22"/>
      <c r="F17" s="22"/>
      <c r="G17" s="22"/>
    </row>
    <row r="18" spans="2:7" s="1" customFormat="1" ht="16.2" x14ac:dyDescent="0.3">
      <c r="B18" s="22"/>
      <c r="C18" s="22"/>
      <c r="D18" s="22"/>
      <c r="E18" s="22"/>
      <c r="F18" s="22"/>
      <c r="G18" s="22"/>
    </row>
    <row r="19" spans="2:7" s="1" customFormat="1" ht="16.2" x14ac:dyDescent="0.3">
      <c r="B19" s="22"/>
      <c r="C19" s="22"/>
      <c r="D19" s="22"/>
      <c r="E19" s="22"/>
      <c r="F19" s="22"/>
      <c r="G19" s="22"/>
    </row>
    <row r="20" spans="2:7" s="1" customFormat="1" ht="16.2" x14ac:dyDescent="0.3">
      <c r="B20" s="22"/>
      <c r="C20" s="22"/>
      <c r="D20" s="22"/>
      <c r="E20" s="22"/>
      <c r="F20" s="22"/>
      <c r="G20" s="22"/>
    </row>
    <row r="21" spans="2:7" s="1" customFormat="1" ht="16.2" x14ac:dyDescent="0.3">
      <c r="B21" s="22"/>
      <c r="C21" s="22"/>
      <c r="D21" s="22"/>
      <c r="E21" s="22"/>
      <c r="F21" s="22"/>
      <c r="G21" s="22"/>
    </row>
    <row r="22" spans="2:7" s="1" customFormat="1" ht="16.2" x14ac:dyDescent="0.3">
      <c r="B22" s="22"/>
      <c r="C22" s="22"/>
      <c r="D22" s="22"/>
      <c r="E22" s="22"/>
      <c r="F22" s="22"/>
      <c r="G22" s="22"/>
    </row>
    <row r="23" spans="2:7" s="1" customFormat="1" ht="16.2" x14ac:dyDescent="0.3">
      <c r="B23" s="22"/>
      <c r="C23" s="22"/>
      <c r="D23" s="22"/>
      <c r="E23" s="22"/>
      <c r="F23" s="22"/>
      <c r="G23" s="22"/>
    </row>
    <row r="24" spans="2:7" s="1" customFormat="1" ht="16.2" customHeight="1" x14ac:dyDescent="0.3">
      <c r="B24" s="106" t="s">
        <v>170</v>
      </c>
      <c r="C24" s="106"/>
      <c r="D24" s="106"/>
      <c r="E24" s="106"/>
      <c r="F24" s="106"/>
      <c r="G24" s="106"/>
    </row>
    <row r="25" spans="2:7" s="1" customFormat="1" ht="16.2" x14ac:dyDescent="0.3">
      <c r="B25" s="106" t="s">
        <v>171</v>
      </c>
      <c r="C25" s="106"/>
      <c r="D25" s="106"/>
      <c r="E25" s="106"/>
      <c r="F25" s="106"/>
      <c r="G25" s="106"/>
    </row>
    <row r="26" spans="2:7" s="1" customFormat="1" ht="55.2" customHeight="1" x14ac:dyDescent="0.3">
      <c r="B26" s="22"/>
      <c r="C26" s="22"/>
      <c r="D26" s="106" t="s">
        <v>172</v>
      </c>
      <c r="E26" s="106"/>
      <c r="F26" s="106"/>
      <c r="G26" s="106"/>
    </row>
    <row r="27" spans="2:7" s="1" customFormat="1" ht="16.2" x14ac:dyDescent="0.3">
      <c r="B27" s="9"/>
      <c r="C27" s="9"/>
      <c r="D27" s="9"/>
      <c r="E27" s="9"/>
      <c r="F27" s="9"/>
      <c r="G27" s="9"/>
    </row>
    <row r="28" spans="2:7" ht="24.6" x14ac:dyDescent="0.3">
      <c r="B28" s="102" t="s">
        <v>132</v>
      </c>
      <c r="C28" s="102"/>
      <c r="D28" s="102"/>
      <c r="E28" s="102"/>
      <c r="F28" s="102"/>
      <c r="G28" s="102"/>
    </row>
    <row r="29" spans="2:7" ht="22.2" customHeight="1" x14ac:dyDescent="0.3">
      <c r="B29" s="105" t="s">
        <v>276</v>
      </c>
      <c r="C29" s="105"/>
      <c r="D29" s="105"/>
      <c r="E29" s="105"/>
      <c r="F29" s="105"/>
      <c r="G29" s="105"/>
    </row>
    <row r="30" spans="2:7" ht="28.95" customHeight="1" x14ac:dyDescent="0.3">
      <c r="C30" s="104" t="s">
        <v>279</v>
      </c>
      <c r="D30" s="104"/>
      <c r="E30" s="104"/>
      <c r="F30" s="104"/>
      <c r="G30" s="104"/>
    </row>
    <row r="31" spans="2:7" ht="84" customHeight="1" x14ac:dyDescent="0.3">
      <c r="C31" s="104" t="s">
        <v>277</v>
      </c>
      <c r="D31" s="104"/>
      <c r="E31" s="104"/>
      <c r="F31" s="104"/>
      <c r="G31" s="104"/>
    </row>
    <row r="32" spans="2:7" ht="25.95" customHeight="1" x14ac:dyDescent="0.3">
      <c r="C32" s="104" t="s">
        <v>278</v>
      </c>
      <c r="D32" s="104"/>
      <c r="E32" s="104"/>
      <c r="F32" s="104"/>
      <c r="G32" s="104"/>
    </row>
    <row r="33" spans="2:7" ht="24" customHeight="1" x14ac:dyDescent="0.3">
      <c r="C33" s="104" t="s">
        <v>280</v>
      </c>
      <c r="D33" s="104"/>
      <c r="E33" s="104"/>
      <c r="F33" s="104"/>
      <c r="G33" s="104"/>
    </row>
    <row r="35" spans="2:7" s="1" customFormat="1" ht="24.6" x14ac:dyDescent="0.3">
      <c r="B35" s="102" t="s">
        <v>129</v>
      </c>
      <c r="C35" s="102"/>
      <c r="D35" s="102"/>
      <c r="E35" s="102"/>
      <c r="F35" s="102"/>
      <c r="G35" s="102"/>
    </row>
    <row r="36" spans="2:7" s="1" customFormat="1" ht="24.6" customHeight="1" x14ac:dyDescent="0.3">
      <c r="B36" s="6" t="s">
        <v>130</v>
      </c>
      <c r="C36" s="4"/>
      <c r="D36" s="4"/>
      <c r="E36" s="5"/>
      <c r="F36" s="4"/>
      <c r="G36" s="4"/>
    </row>
    <row r="37" spans="2:7" s="1" customFormat="1" ht="124.2" customHeight="1" x14ac:dyDescent="0.3">
      <c r="B37" s="103" t="s">
        <v>173</v>
      </c>
      <c r="C37" s="103"/>
      <c r="D37" s="103"/>
      <c r="E37" s="103"/>
      <c r="F37" s="103"/>
      <c r="G37" s="103"/>
    </row>
  </sheetData>
  <sheetProtection algorithmName="SHA-512" hashValue="oITlcsfN/7Lh0233zJ0olCFeriBktSC7HGNw2xbpJZJQFvb0z96HedTyltHZUYxZsHhThb/Dk90D7ZLa5lwLgQ==" saltValue="urSEKD+YmN3YacRnY/S/ZQ==" spinCount="100000" sheet="1" objects="1" scenarios="1"/>
  <mergeCells count="16">
    <mergeCell ref="B7:G7"/>
    <mergeCell ref="B35:G35"/>
    <mergeCell ref="B37:G37"/>
    <mergeCell ref="B28:G28"/>
    <mergeCell ref="C30:G30"/>
    <mergeCell ref="C31:G31"/>
    <mergeCell ref="B29:G29"/>
    <mergeCell ref="D26:G26"/>
    <mergeCell ref="C32:G32"/>
    <mergeCell ref="C33:G33"/>
    <mergeCell ref="B9:G9"/>
    <mergeCell ref="B11:G11"/>
    <mergeCell ref="B13:G13"/>
    <mergeCell ref="B15:G15"/>
    <mergeCell ref="B24:G24"/>
    <mergeCell ref="B25:G2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7CE26-F112-47F9-AC9E-DAE78D3EE1CC}">
  <sheetPr>
    <tabColor rgb="FF92D050"/>
  </sheetPr>
  <dimension ref="B1:L981"/>
  <sheetViews>
    <sheetView showGridLines="0" topLeftCell="B1" zoomScale="120" zoomScaleNormal="120" workbookViewId="0">
      <selection activeCell="C74" sqref="C74"/>
    </sheetView>
  </sheetViews>
  <sheetFormatPr baseColWidth="10" defaultColWidth="11.44140625" defaultRowHeight="15.6" x14ac:dyDescent="0.35"/>
  <cols>
    <col min="1" max="1" width="2.6640625" style="60" customWidth="1"/>
    <col min="2" max="2" width="59.109375" style="83" customWidth="1"/>
    <col min="3" max="3" width="34.33203125" style="60" customWidth="1"/>
    <col min="4" max="4" width="65.6640625" style="83" customWidth="1"/>
    <col min="5" max="5" width="17" style="85" customWidth="1"/>
    <col min="6" max="6" width="16.88671875" style="85" customWidth="1"/>
    <col min="7" max="7" width="4.44140625" style="60" customWidth="1"/>
    <col min="8" max="8" width="3.44140625" style="60" customWidth="1"/>
    <col min="9" max="9" width="34.88671875" style="60" customWidth="1"/>
    <col min="10" max="10" width="17.44140625" style="60" customWidth="1"/>
    <col min="11" max="11" width="19.109375" style="60" customWidth="1"/>
    <col min="12" max="12" width="2.33203125" style="60" customWidth="1"/>
    <col min="13" max="16384" width="11.44140625" style="60"/>
  </cols>
  <sheetData>
    <row r="1" spans="2:12" x14ac:dyDescent="0.35">
      <c r="B1" s="62"/>
      <c r="C1" s="63"/>
      <c r="D1" s="62"/>
      <c r="E1" s="64"/>
      <c r="F1" s="64"/>
      <c r="G1" s="63"/>
    </row>
    <row r="2" spans="2:12" ht="18" x14ac:dyDescent="0.4">
      <c r="B2" s="62"/>
      <c r="C2" s="65" t="s">
        <v>249</v>
      </c>
      <c r="D2" s="62"/>
      <c r="E2" s="64"/>
      <c r="F2" s="64"/>
      <c r="G2" s="63"/>
    </row>
    <row r="3" spans="2:12" ht="18" x14ac:dyDescent="0.4">
      <c r="B3" s="66"/>
      <c r="C3" s="65" t="s">
        <v>331</v>
      </c>
      <c r="D3" s="67"/>
      <c r="E3" s="64"/>
      <c r="F3" s="65" t="s">
        <v>221</v>
      </c>
      <c r="G3" s="63"/>
    </row>
    <row r="4" spans="2:12" x14ac:dyDescent="0.35">
      <c r="B4" s="62"/>
      <c r="C4" s="63"/>
      <c r="D4" s="62"/>
      <c r="E4" s="64"/>
      <c r="F4" s="64"/>
      <c r="G4" s="63"/>
    </row>
    <row r="5" spans="2:12" x14ac:dyDescent="0.35">
      <c r="B5" s="62"/>
      <c r="C5" s="63"/>
      <c r="D5" s="62"/>
      <c r="E5" s="64"/>
      <c r="F5" s="64"/>
      <c r="G5" s="63"/>
    </row>
    <row r="6" spans="2:12" ht="9.75" customHeight="1" x14ac:dyDescent="0.35">
      <c r="B6" s="109" t="s">
        <v>203</v>
      </c>
      <c r="C6" s="109"/>
      <c r="D6" s="109"/>
      <c r="E6" s="109"/>
      <c r="F6" s="109"/>
      <c r="H6" s="76"/>
      <c r="I6" s="76"/>
      <c r="J6" s="76"/>
      <c r="K6" s="76"/>
      <c r="L6" s="76"/>
    </row>
    <row r="7" spans="2:12" ht="28.5" customHeight="1" x14ac:dyDescent="0.4">
      <c r="B7" s="109"/>
      <c r="C7" s="109"/>
      <c r="D7" s="109"/>
      <c r="E7" s="109"/>
      <c r="F7" s="109"/>
      <c r="H7" s="77"/>
      <c r="I7" s="109" t="s">
        <v>221</v>
      </c>
      <c r="J7" s="109"/>
      <c r="K7" s="109"/>
      <c r="L7" s="77"/>
    </row>
    <row r="8" spans="2:12" ht="6" customHeight="1" x14ac:dyDescent="0.35">
      <c r="B8" s="87"/>
      <c r="C8" s="87"/>
      <c r="D8" s="87"/>
      <c r="E8" s="88"/>
      <c r="F8" s="88"/>
      <c r="H8" s="78"/>
      <c r="I8" s="76"/>
      <c r="J8" s="76"/>
      <c r="K8" s="76"/>
      <c r="L8" s="78"/>
    </row>
    <row r="9" spans="2:12" s="90" customFormat="1" ht="18" x14ac:dyDescent="0.4">
      <c r="B9" s="114" t="s">
        <v>33</v>
      </c>
      <c r="C9" s="114"/>
      <c r="D9" s="68" t="s">
        <v>246</v>
      </c>
      <c r="E9" s="68" t="s">
        <v>166</v>
      </c>
      <c r="F9" s="68" t="s">
        <v>204</v>
      </c>
      <c r="H9" s="78"/>
      <c r="I9" s="79" t="s">
        <v>154</v>
      </c>
      <c r="J9" s="79" t="s">
        <v>166</v>
      </c>
      <c r="K9" s="79" t="s">
        <v>204</v>
      </c>
      <c r="L9" s="78"/>
    </row>
    <row r="10" spans="2:12" s="61" customFormat="1" ht="82.2" customHeight="1" x14ac:dyDescent="0.3">
      <c r="B10" s="69" t="s">
        <v>102</v>
      </c>
      <c r="C10" s="91" t="s">
        <v>18</v>
      </c>
      <c r="D10" s="70" t="str">
        <f>IFERROR(_xlfn.XLOOKUP(C10, 'Aide et cotations'!$A$2:$A$6, 'Aide et cotations'!$B$2:$B$6), "")</f>
        <v>Diagnostic réalisé à partir de bases de données OpenSource (INPN, IGN, orthophotos, etc.) sans visite de terrain.
Ne permet pas d’identifier les espèces présentes</v>
      </c>
      <c r="E10" s="71" cm="1">
        <f t="array" ref="E10">IF(C10="", "", IF(C10="Non concerné", 0,
   IFERROR(
      MAX(
         _xlfn._xlws.FILTER(
            INDEX('Aide et cotations'!$A$2:$CN$380,, MATCH(B10, 'Aide et cotations'!$A$1:$CN$1, 0)),
            'Aide et cotations'!$A$2:$A$380 = C10
         )
      ),
   "")
))</f>
        <v>1</v>
      </c>
      <c r="F10" s="71">
        <f>IF('Outil de calcul'!C10="", "", IF('Outil de calcul'!C10="Non concerné", 0, IFERROR(MAX(INDEX('Aide et cotations'!$A$1:$BN$380, 0, MATCH('Outil de calcul'!B10,'Aide et cotations'!$A$1:$CN$1, 0))), "")))</f>
        <v>3</v>
      </c>
      <c r="H10" s="78"/>
      <c r="I10" s="80" t="s">
        <v>155</v>
      </c>
      <c r="J10" s="11">
        <f>SUM(E10:E11)*'Règles de calculs'!$N$24 +
SUM(E12:E14)*'Règles de calculs'!$N$25 +
SUM(E15:E16)*'Règles de calculs'!$N$26 +
SUM(E17:E18)*'Règles de calculs'!$N$27 +
SUM(E19:E20)*'Règles de calculs'!$N$28 +
SUM(E22:E24)*'Règles de calculs'!$N$29 +
SUM(E26:E30)*'Règles de calculs'!$N$30 +
E31*'Règles de calculs'!$N$31 +
E32*'Règles de calculs'!$N$32 +
SUM(E33:E34)*'Règles de calculs'!$N$33</f>
        <v>18</v>
      </c>
      <c r="K10" s="11">
        <f>SUM(F10:F11)*'Règles de calculs'!$N$24 +
SUM(F12:F14)*'Règles de calculs'!$N$25 +
SUM(F15:F16)*'Règles de calculs'!$N$26 +
SUM(F17:F18)*'Règles de calculs'!$N$27 +
SUM(F19:F20)*'Règles de calculs'!$N$28 +
SUM(F22:F24)*'Règles de calculs'!$N$29 +
SUM(F26:F30)*'Règles de calculs'!$N$30 +
F31*'Règles de calculs'!$N$31 +
F32*'Règles de calculs'!$N$32 +
SUM(F33:F34)*'Règles de calculs'!$N$33</f>
        <v>38</v>
      </c>
      <c r="L10" s="78"/>
    </row>
    <row r="11" spans="2:12" s="61" customFormat="1" ht="50.4" customHeight="1" x14ac:dyDescent="0.3">
      <c r="B11" s="72" t="s">
        <v>137</v>
      </c>
      <c r="C11" s="91" t="s">
        <v>11</v>
      </c>
      <c r="D11" s="70" t="str">
        <f>IFERROR(_xlfn.XLOOKUP(C11, 'Aide et cotations'!$A$7:$A$10, 'Aide et cotations'!$B$7:$B$10), "")</f>
        <v>Dans le cas des projets dont l'état initial est 100% imperméabilisé, mais aucun diagnostic n'a été réalisé pour identifier les espèces protégées et inféodées aux bâtis potentiellement présentes</v>
      </c>
      <c r="E11" s="71" cm="1">
        <f t="array" ref="E11">IF(C11="", "", IF(C11="Non concerné", 0,
   IFERROR(
      MAX(
         _xlfn._xlws.FILTER(
            INDEX('Aide et cotations'!$A$2:$CN$380,, MATCH(B11, 'Aide et cotations'!$A$1:$CN$1, 0)),
            'Aide et cotations'!$A$2:$A$380 = C11
         )
      ),
   "")
))</f>
        <v>0</v>
      </c>
      <c r="F11" s="71">
        <f>IF('Outil de calcul'!C11="", "", IF('Outil de calcul'!C11="Non concerné", 0, IFERROR(MAX(INDEX('Aide et cotations'!$A$1:$BN$380, 0, MATCH('Outil de calcul'!B11,'Aide et cotations'!$A$1:$CN$1, 0))), "")))</f>
        <v>1</v>
      </c>
      <c r="H11" s="78"/>
      <c r="I11" s="80" t="s">
        <v>224</v>
      </c>
      <c r="J11" s="11">
        <f>I939*'Règles de calculs'!$N$34+
SUM(I941:I944)*'Règles de calculs'!$N$35+
SUM(I946:I947)*'Règles de calculs'!$N$36+
SUM(I949:I954)*'Règles de calculs'!$N$37+
I955*'Règles de calculs'!$N$38+
SUM(I957:I960)*'Règles de calculs'!$N$39+
I961*'Règles de calculs'!$N$40+
SUM(I963:I966)*'Règles de calculs'!$N$41+
I967*'Règles de calculs'!$N$42+
I969*'Règles de calculs'!$N$43+
SUM(I971:I975)*'Règles de calculs'!$N$44+
I976*'Règles de calculs'!$N$45+
I977*'Règles de calculs'!$N$46+
I979*'Règles de calculs'!$N$47+
I980*'Règles de calculs'!$N$48+
I981*'Règles de calculs'!$N$49</f>
        <v>27</v>
      </c>
      <c r="K11" s="11">
        <f>J939*'Règles de calculs'!$N$34+
SUM(J941:J944)*'Règles de calculs'!$N$35+
SUM(J946:J947)*'Règles de calculs'!$N$36+
SUM(J949:J954)*'Règles de calculs'!$N$37+
J955*'Règles de calculs'!$N$38+
SUM(J957:J960)*'Règles de calculs'!$N$39+
J961*'Règles de calculs'!$N$40+
SUM(J963:J966)*'Règles de calculs'!$N$41+
J967*'Règles de calculs'!$N$42+
J969*'Règles de calculs'!$N$43+
SUM(J971:J975)*'Règles de calculs'!$N$44+
J976*'Règles de calculs'!$N$45+
J977*'Règles de calculs'!$N$46+
J979*'Règles de calculs'!$N$47+
J980*'Règles de calculs'!$N$48+
J981*'Règles de calculs'!$N$49</f>
        <v>56</v>
      </c>
      <c r="L11" s="78"/>
    </row>
    <row r="12" spans="2:12" s="61" customFormat="1" ht="16.2" x14ac:dyDescent="0.3">
      <c r="B12" s="69" t="s">
        <v>120</v>
      </c>
      <c r="C12" s="91" t="s">
        <v>101</v>
      </c>
      <c r="D12" s="70" t="str">
        <f>IFERROR(_xlfn.XLOOKUP(C12, 'Aide et cotations'!$A$11:$A$14, 'Aide et cotations'!$B$11:$B$14), "")</f>
        <v>L’écologue a produit un diagnostic formel, intégré au projet</v>
      </c>
      <c r="E12" s="71" cm="1">
        <f t="array" ref="E12">IF(C12="", "", IF(C12="Non concerné", 0,
   IFERROR(
      MAX(
         _xlfn._xlws.FILTER(
            INDEX('Aide et cotations'!$A$2:$CN$380,, MATCH(B12, 'Aide et cotations'!$A$1:$CN$1, 0)),
            'Aide et cotations'!$A$2:$A$380 = C12
         )
      ),
   "")
))</f>
        <v>2</v>
      </c>
      <c r="F12" s="71">
        <f>IF('Outil de calcul'!C12="", "", IF('Outil de calcul'!C12="Non concerné", 0, IFERROR(MAX(INDEX('Aide et cotations'!$A$1:$BN$380, 0, MATCH('Outil de calcul'!B12,'Aide et cotations'!$A$1:$CN$1, 0))), "")))</f>
        <v>2</v>
      </c>
      <c r="H12" s="78"/>
      <c r="I12" s="81" t="s">
        <v>219</v>
      </c>
      <c r="J12" s="82">
        <f>J10+J11</f>
        <v>45</v>
      </c>
      <c r="K12" s="82">
        <f>K10+K11</f>
        <v>94</v>
      </c>
      <c r="L12" s="78"/>
    </row>
    <row r="13" spans="2:12" s="61" customFormat="1" ht="16.2" x14ac:dyDescent="0.3">
      <c r="B13" s="72" t="s">
        <v>208</v>
      </c>
      <c r="C13" s="91" t="s">
        <v>11</v>
      </c>
      <c r="D13" s="70" t="str">
        <f>IFERROR(_xlfn.XLOOKUP(C13, 'Aide et cotations'!$A$15:$A$16, 'Aide et cotations'!$B$15:$B$16), "")</f>
        <v xml:space="preserve">L’écologue ne participe pas à la conception </v>
      </c>
      <c r="E13" s="71" cm="1">
        <f t="array" ref="E13">IF(C13="", "", IF(C13="Non concerné", 0,
   IFERROR(
      MAX(
         _xlfn._xlws.FILTER(
            INDEX('Aide et cotations'!$A$2:$CN$380,, MATCH(B13, 'Aide et cotations'!$A$1:$CN$1, 0)),
            'Aide et cotations'!$A$2:$A$380 = C13
         )
      ),
   "")
))</f>
        <v>0</v>
      </c>
      <c r="F13" s="71">
        <f>IF('Outil de calcul'!C13="", "", IF('Outil de calcul'!C13="Non concerné", 0, IFERROR(MAX(INDEX('Aide et cotations'!$A$1:$BN$380, 0, MATCH('Outil de calcul'!B13,'Aide et cotations'!$A$1:$CN$1, 0))), "")))</f>
        <v>1</v>
      </c>
      <c r="H13" s="78"/>
      <c r="I13" s="81" t="s">
        <v>220</v>
      </c>
      <c r="J13" s="107">
        <f>J12/K12</f>
        <v>0.47872340425531917</v>
      </c>
      <c r="K13" s="108"/>
      <c r="L13" s="78"/>
    </row>
    <row r="14" spans="2:12" s="61" customFormat="1" ht="15.6" customHeight="1" x14ac:dyDescent="0.3">
      <c r="B14" s="72" t="s">
        <v>209</v>
      </c>
      <c r="C14" s="91" t="s">
        <v>1</v>
      </c>
      <c r="D14" s="70" t="str">
        <f>IFERROR(_xlfn.XLOOKUP(C14, 'Aide et cotations'!$A$17:$A$18, 'Aide et cotations'!$B$17:$B$18), "")</f>
        <v>L’écologue participe activement au suivi du projet</v>
      </c>
      <c r="E14" s="71" cm="1">
        <f t="array" ref="E14">IF(C14="", "", IF(C14="Non concerné", 0,
   IFERROR(
      MAX(
         _xlfn._xlws.FILTER(
            INDEX('Aide et cotations'!$A$2:$CN$380,, MATCH(B14, 'Aide et cotations'!$A$1:$CN$1, 0)),
            'Aide et cotations'!$A$2:$A$380 = C14
         )
      ),
   "")
))</f>
        <v>1</v>
      </c>
      <c r="F14" s="71">
        <f>IF('Outil de calcul'!C14="", "", IF('Outil de calcul'!C14="Non concerné", 0, IFERROR(MAX(INDEX('Aide et cotations'!$A$1:$BN$380, 0, MATCH('Outil de calcul'!B14,'Aide et cotations'!$A$1:$CN$1, 0))), "")))</f>
        <v>1</v>
      </c>
      <c r="H14" s="78"/>
      <c r="I14" s="78"/>
      <c r="J14" s="78"/>
      <c r="K14" s="78"/>
      <c r="L14" s="78"/>
    </row>
    <row r="15" spans="2:12" s="61" customFormat="1" x14ac:dyDescent="0.3">
      <c r="B15" s="69" t="s">
        <v>100</v>
      </c>
      <c r="C15" s="92" t="s">
        <v>109</v>
      </c>
      <c r="D15" s="70" t="str">
        <f>IFERROR(_xlfn.XLOOKUP(C15, 'Aide et cotations'!$A$19:$A$23, 'Aide et cotations'!$B$19:$B$23), "")</f>
        <v>Pas d'espace vert (au sol, sur dalle, en toiture)</v>
      </c>
      <c r="E15" s="71" cm="1">
        <f t="array" ref="E15">IF(C15="", "", IF(C15="Non concerné", 0,
   IFERROR(
      MAX(
         _xlfn._xlws.FILTER(
            INDEX('Aide et cotations'!$A$2:$CN$380,, MATCH(B15, 'Aide et cotations'!$A$1:$CN$1, 0)),
            'Aide et cotations'!$A$2:$A$380 = C15
         )
      ),
   "")
))</f>
        <v>0</v>
      </c>
      <c r="F15" s="71">
        <f>IF('Outil de calcul'!C15="", "", IF('Outil de calcul'!C15="Non concerné", 0, IFERROR(MAX(INDEX('Aide et cotations'!$A$1:$BN$380, 0, MATCH('Outil de calcul'!B15,'Aide et cotations'!$A$1:$CN$1, 0))), "")))</f>
        <v>0</v>
      </c>
    </row>
    <row r="16" spans="2:12" s="61" customFormat="1" x14ac:dyDescent="0.3">
      <c r="B16" s="72" t="s">
        <v>210</v>
      </c>
      <c r="C16" s="92" t="s">
        <v>109</v>
      </c>
      <c r="D16" s="70" t="str">
        <f>IFERROR(_xlfn.XLOOKUP(C16, 'Aide et cotations'!$A$24:$A$26, 'Aide et cotations'!$B$24:$B$26), "")</f>
        <v>Non concerné par la consultation d'un paysagiste</v>
      </c>
      <c r="E16" s="71" cm="1">
        <f t="array" ref="E16">IF(C16="", "", IF(C16="Non concerné", 0,
   IFERROR(
      MAX(
         _xlfn._xlws.FILTER(
            INDEX('Aide et cotations'!$A$2:$CN$380,, MATCH(B16, 'Aide et cotations'!$A$1:$CN$1, 0)),
            'Aide et cotations'!$A$2:$A$380 = C16
         )
      ),
   "")
))</f>
        <v>0</v>
      </c>
      <c r="F16" s="71">
        <f>IF('Outil de calcul'!C16="", "", IF('Outil de calcul'!C16="Non concerné", 0, IFERROR(MAX(INDEX('Aide et cotations'!$A$1:$BN$380, 0, MATCH('Outil de calcul'!B16,'Aide et cotations'!$A$1:$CN$1, 0))), "")))</f>
        <v>0</v>
      </c>
    </row>
    <row r="17" spans="2:6" s="61" customFormat="1" ht="30.6" customHeight="1" x14ac:dyDescent="0.3">
      <c r="B17" s="69" t="s">
        <v>22</v>
      </c>
      <c r="C17" s="92" t="s">
        <v>2</v>
      </c>
      <c r="D17" s="70" t="str">
        <f>IFERROR(_xlfn.XLOOKUP(C17, 'Aide et cotations'!$A$27:$A$31, 'Aide et cotations'!$B$27:$B$31), "")</f>
        <v>Aucun avis sur les sols n’a été sollicité, même ponctuellement</v>
      </c>
      <c r="E17" s="71" cm="1">
        <f t="array" ref="E17">IF(C17="", "", IF(C17="Non concerné", 0,
   IFERROR(
      MAX(
         _xlfn._xlws.FILTER(
            INDEX('Aide et cotations'!$A$2:$CN$380,, MATCH(B17, 'Aide et cotations'!$A$1:$CN$1, 0)),
            'Aide et cotations'!$A$2:$A$380 = C17
         )
      ),
   "")
))</f>
        <v>0</v>
      </c>
      <c r="F17" s="71">
        <f>IF('Outil de calcul'!C17="", "", IF('Outil de calcul'!C17="Non concerné", 0, IFERROR(MAX(INDEX('Aide et cotations'!$A$1:$BN$380, 0, MATCH('Outil de calcul'!B17,'Aide et cotations'!$A$1:$CN$1, 0))), "")))</f>
        <v>2</v>
      </c>
    </row>
    <row r="18" spans="2:6" s="61" customFormat="1" x14ac:dyDescent="0.3">
      <c r="B18" s="72" t="s">
        <v>211</v>
      </c>
      <c r="C18" s="92" t="s">
        <v>11</v>
      </c>
      <c r="D18" s="70" t="str">
        <f>IFERROR(_xlfn.XLOOKUP(C18, 'Aide et cotations'!$A$32:$A$34, 'Aide et cotations'!$B$32:$B$34), "")</f>
        <v>Pas de suivi régulier des questions de sol tout au long du projet</v>
      </c>
      <c r="E18" s="71" cm="1">
        <f t="array" ref="E18">IF(C18="", "", IF(C18="Non concerné", 0,
   IFERROR(
      MAX(
         _xlfn._xlws.FILTER(
            INDEX('Aide et cotations'!$A$2:$CN$380,, MATCH(B18, 'Aide et cotations'!$A$1:$CN$1, 0)),
            'Aide et cotations'!$A$2:$A$380 = C18
         )
      ),
   "")
))</f>
        <v>0</v>
      </c>
      <c r="F18" s="71">
        <f>IF('Outil de calcul'!C18="", "", IF('Outil de calcul'!C18="Non concerné", 0, IFERROR(MAX(INDEX('Aide et cotations'!$A$1:$BN$380, 0, MATCH('Outil de calcul'!B18,'Aide et cotations'!$A$1:$CN$1, 0))), "")))</f>
        <v>1</v>
      </c>
    </row>
    <row r="19" spans="2:6" s="61" customFormat="1" x14ac:dyDescent="0.3">
      <c r="B19" s="69" t="s">
        <v>108</v>
      </c>
      <c r="C19" s="92" t="s">
        <v>20</v>
      </c>
      <c r="D19" s="70" t="str">
        <f>IFERROR(_xlfn.XLOOKUP(C19, 'Aide et cotations'!$A$35:$A$39, 'Aide et cotations'!$B$35:$B$39), "")</f>
        <v>Avis ponctuel sur un ou plusieurs arbres, sans expertise approfondie</v>
      </c>
      <c r="E19" s="71" cm="1">
        <f t="array" ref="E19">IF(C19="", "", IF(C19="Non concerné", 0,
   IFERROR(
      MAX(
         _xlfn._xlws.FILTER(
            INDEX('Aide et cotations'!$A$2:$CN$380,, MATCH(B19, 'Aide et cotations'!$A$1:$CN$1, 0)),
            'Aide et cotations'!$A$2:$A$380 = C19
         )
      ),
   "")
))</f>
        <v>1</v>
      </c>
      <c r="F19" s="71">
        <f>IF('Outil de calcul'!C19="", "", IF('Outil de calcul'!C19="Non concerné", 0, IFERROR(MAX(INDEX('Aide et cotations'!$A$1:$BN$380, 0, MATCH('Outil de calcul'!B19,'Aide et cotations'!$A$1:$CN$1, 0))), "")))</f>
        <v>2</v>
      </c>
    </row>
    <row r="20" spans="2:6" s="61" customFormat="1" ht="31.2" x14ac:dyDescent="0.3">
      <c r="B20" s="72" t="s">
        <v>212</v>
      </c>
      <c r="C20" s="92" t="s">
        <v>11</v>
      </c>
      <c r="D20" s="70" t="str">
        <f>IFERROR(_xlfn.XLOOKUP(C20, 'Aide et cotations'!$A$40:$A$42, 'Aide et cotations'!$B$40:$B$42), "")</f>
        <v>Pas de suivi des arbres existants, prescriptions de plantation, intégration dans le projet global</v>
      </c>
      <c r="E20" s="71" cm="1">
        <f t="array" ref="E20">IF(C20="", "", IF(C20="Non concerné", 0,
   IFERROR(
      MAX(
         _xlfn._xlws.FILTER(
            INDEX('Aide et cotations'!$A$2:$CN$380,, MATCH(B20, 'Aide et cotations'!$A$1:$CN$1, 0)),
            'Aide et cotations'!$A$2:$A$380 = C20
         )
      ),
   "")
))</f>
        <v>0</v>
      </c>
      <c r="F20" s="71">
        <f>IF('Outil de calcul'!C20="", "", IF('Outil de calcul'!C20="Non concerné", 0, IFERROR(MAX(INDEX('Aide et cotations'!$A$1:$BN$380, 0, MATCH('Outil de calcul'!B20,'Aide et cotations'!$A$1:$CN$1, 0))), "")))</f>
        <v>1</v>
      </c>
    </row>
    <row r="21" spans="2:6" s="61" customFormat="1" x14ac:dyDescent="0.3">
      <c r="B21" s="69" t="s">
        <v>26</v>
      </c>
      <c r="C21" s="93"/>
      <c r="D21" s="73"/>
      <c r="E21" s="73"/>
      <c r="F21" s="73"/>
    </row>
    <row r="22" spans="2:6" s="61" customFormat="1" ht="62.4" x14ac:dyDescent="0.3">
      <c r="B22" s="73" t="s">
        <v>205</v>
      </c>
      <c r="C22" s="92" t="s">
        <v>1</v>
      </c>
      <c r="D22" s="70" t="str">
        <f>IFERROR(_xlfn.XLOOKUP(C22, 'Aide et cotations'!$A$43:$A$45, 'Aide et cotations'!$B$43:$B$45), "")</f>
        <v>Des clauses environnementales intègrent la protection de la faune et de la flore pendant les travaux : par exemple, une charte chantier à faible impact écologique, horaires de tonte, zones de circulation restreintes, périodes de non-intervention pour éviter la destruction de nids ou gîtes</v>
      </c>
      <c r="E22" s="71" cm="1">
        <f t="array" ref="E22">IF(C22="", "", IF(C22="Non concerné", 0,
   IFERROR(
      MAX(
         _xlfn._xlws.FILTER(
            INDEX('Aide et cotations'!$A$2:$CN$380,, MATCH(B22, 'Aide et cotations'!$A$1:$CN$1, 0)),
            'Aide et cotations'!$A$2:$A$380 = C22
         )
      ),
   "")
))</f>
        <v>1</v>
      </c>
      <c r="F22" s="71">
        <f>IF('Outil de calcul'!C22="", "", IF('Outil de calcul'!C22="Non concerné", 0, IFERROR(MAX(INDEX('Aide et cotations'!$A$1:$BN$380, 0, MATCH('Outil de calcul'!B22,'Aide et cotations'!$A$1:$CN$1, 0))), "")))</f>
        <v>1</v>
      </c>
    </row>
    <row r="23" spans="2:6" s="61" customFormat="1" ht="31.2" x14ac:dyDescent="0.3">
      <c r="B23" s="73" t="s">
        <v>206</v>
      </c>
      <c r="C23" s="92" t="s">
        <v>3</v>
      </c>
      <c r="D23" s="70" t="str">
        <f>IFERROR(_xlfn.XLOOKUP(C23, 'Aide et cotations'!$A$46:$A$48, 'Aide et cotations'!$B$46:$B$48), "")</f>
        <v>Aucune mention explicite de la biodiversité dans les pièces écrites ou graphiques des marchés (ni chantier, ni gestion, ni objectifs de conservation)</v>
      </c>
      <c r="E23" s="71" cm="1">
        <f t="array" ref="E23">IF(C23="", "", IF(C23="Non concerné", 0,
   IFERROR(
      MAX(
         _xlfn._xlws.FILTER(
            INDEX('Aide et cotations'!$A$2:$CN$380,, MATCH(B23, 'Aide et cotations'!$A$1:$CN$1, 0)),
            'Aide et cotations'!$A$2:$A$380 = C23
         )
      ),
   "")
))</f>
        <v>0</v>
      </c>
      <c r="F23" s="71">
        <f>IF('Outil de calcul'!C23="", "", IF('Outil de calcul'!C23="Non concerné", 0, IFERROR(MAX(INDEX('Aide et cotations'!$A$1:$BN$380, 0, MATCH('Outil de calcul'!B23,'Aide et cotations'!$A$1:$CN$1, 0))), "")))</f>
        <v>1</v>
      </c>
    </row>
    <row r="24" spans="2:6" s="61" customFormat="1" ht="62.4" x14ac:dyDescent="0.3">
      <c r="B24" s="73" t="s">
        <v>207</v>
      </c>
      <c r="C24" s="92" t="s">
        <v>1</v>
      </c>
      <c r="D24" s="70" t="str">
        <f>IFERROR(_xlfn.XLOOKUP(C24, 'Aide et cotations'!$A$49:$A$51, 'Aide et cotations'!$B$49:$B$51), "")</f>
        <v>Un plan de gestion écologique pluriannuel est demandé dans les pièces de marché, avec un calendrier d’interventions précisant : pas d’engrais/pesticides, périodes de fauche différenciée, entretien différencié selon les strates (herbacée, arbustive, arborée), modalités de suivi de la biodiversité</v>
      </c>
      <c r="E24" s="71" cm="1">
        <f t="array" ref="E24">IF(C24="", "", IF(C24="Non concerné", 0,
   IFERROR(
      MAX(
         _xlfn._xlws.FILTER(
            INDEX('Aide et cotations'!$A$2:$CN$380,, MATCH(B24, 'Aide et cotations'!$A$1:$CN$1, 0)),
            'Aide et cotations'!$A$2:$A$380 = C24
         )
      ),
   "")
))</f>
        <v>1</v>
      </c>
      <c r="F24" s="71">
        <f>IF('Outil de calcul'!C24="", "", IF('Outil de calcul'!C24="Non concerné", 0, IFERROR(MAX(INDEX('Aide et cotations'!$A$1:$BN$380, 0, MATCH('Outil de calcul'!B24,'Aide et cotations'!$A$1:$CN$1, 0))), "")))</f>
        <v>1</v>
      </c>
    </row>
    <row r="25" spans="2:6" s="94" customFormat="1" ht="18" x14ac:dyDescent="0.3">
      <c r="B25" s="112" t="s">
        <v>133</v>
      </c>
      <c r="C25" s="112"/>
      <c r="D25" s="68" t="s">
        <v>246</v>
      </c>
      <c r="E25" s="68" t="s">
        <v>166</v>
      </c>
      <c r="F25" s="68" t="s">
        <v>204</v>
      </c>
    </row>
    <row r="26" spans="2:6" s="61" customFormat="1" ht="31.2" x14ac:dyDescent="0.3">
      <c r="B26" s="69" t="s">
        <v>200</v>
      </c>
      <c r="C26" s="91" t="s">
        <v>213</v>
      </c>
      <c r="D26" s="70" t="str">
        <f>IFERROR(_xlfn.XLOOKUP(C26, 'Aide et cotations'!$A$52:$A$55, 'Aide et cotations'!$B$52:$B$55), "")</f>
        <v>Une attention particulière est portée à la conservation des sols ou milieux en place. Les travaux prévoient la conservation de terre et d'habitats</v>
      </c>
      <c r="E26" s="71" cm="1">
        <f t="array" ref="E26">IF(C26="", "", IF(C26="Non concerné", 0,
   IFERROR(
      MAX(
         _xlfn._xlws.FILTER(
            INDEX('Aide et cotations'!$A$2:$CN$380,, MATCH(B26, 'Aide et cotations'!$A$1:$CN$1, 0)),
            'Aide et cotations'!$A$2:$A$380 = C26
         )
      ),
   "")
))</f>
        <v>1</v>
      </c>
      <c r="F26" s="71">
        <f>IF('Outil de calcul'!C26="", "", IF('Outil de calcul'!C26="Non concerné", 0, IFERROR(MAX(INDEX('Aide et cotations'!$A$1:$BN$380, 0, MATCH('Outil de calcul'!B26,'Aide et cotations'!$A$1:$CN$1, 0))), "")))</f>
        <v>1</v>
      </c>
    </row>
    <row r="27" spans="2:6" s="61" customFormat="1" ht="31.2" customHeight="1" x14ac:dyDescent="0.3">
      <c r="B27" s="72" t="s">
        <v>214</v>
      </c>
      <c r="C27" s="91" t="s">
        <v>1</v>
      </c>
      <c r="D27" s="70" t="str">
        <f>IFERROR(_xlfn.XLOOKUP(C27, 'Aide et cotations'!$A$56:$A$59, 'Aide et cotations'!$B$56:$B$59), "")</f>
        <v>La pleine terre existante est maintenue sans remblai ni compactage, sur au moins 90% des zones concernées</v>
      </c>
      <c r="E27" s="71" cm="1">
        <f t="array" ref="E27">IF(C27="", "", IF(C27="Non concerné", 0,
   IFERROR(
      MAX(
         _xlfn._xlws.FILTER(
            INDEX('Aide et cotations'!$A$2:$CN$380,, MATCH(B27, 'Aide et cotations'!$A$1:$CN$1, 0)),
            'Aide et cotations'!$A$2:$A$380 = C27
         )
      ),
   "")
))</f>
        <v>1</v>
      </c>
      <c r="F27" s="71">
        <f>IF('Outil de calcul'!C27="", "", IF('Outil de calcul'!C27="Non concerné", 0, IFERROR(MAX(INDEX('Aide et cotations'!$A$1:$BN$380, 0, MATCH('Outil de calcul'!B27,'Aide et cotations'!$A$1:$CN$1, 0))), "")))</f>
        <v>1</v>
      </c>
    </row>
    <row r="28" spans="2:6" s="61" customFormat="1" ht="52.2" customHeight="1" x14ac:dyDescent="0.3">
      <c r="B28" s="72" t="s">
        <v>215</v>
      </c>
      <c r="C28" s="91" t="s">
        <v>109</v>
      </c>
      <c r="D28" s="70" t="str">
        <f>IFERROR(_xlfn.XLOOKUP(C28, 'Aide et cotations'!$A$60:$A$63, 'Aide et cotations'!$B$60:$B$63), "")</f>
        <v>Pas d'arbre sur l'état initial</v>
      </c>
      <c r="E28" s="71" cm="1">
        <f t="array" ref="E28">IF(C28="", "", IF(C28="Non concerné", 0,
   IFERROR(
      MAX(
         _xlfn._xlws.FILTER(
            INDEX('Aide et cotations'!$A$2:$CN$380,, MATCH(B28, 'Aide et cotations'!$A$1:$CN$1, 0)),
            'Aide et cotations'!$A$2:$A$380 = C28
         )
      ),
   "")
))</f>
        <v>0</v>
      </c>
      <c r="F28" s="71">
        <f>IF('Outil de calcul'!C28="", "", IF('Outil de calcul'!C28="Non concerné", 0, IFERROR(MAX(INDEX('Aide et cotations'!$A$1:$BN$380, 0, MATCH('Outil de calcul'!B28,'Aide et cotations'!$A$1:$CN$1, 0))), "")))</f>
        <v>0</v>
      </c>
    </row>
    <row r="29" spans="2:6" s="61" customFormat="1" ht="34.200000000000003" customHeight="1" x14ac:dyDescent="0.3">
      <c r="B29" s="72" t="s">
        <v>216</v>
      </c>
      <c r="C29" s="91" t="s">
        <v>3</v>
      </c>
      <c r="D29" s="70" t="str">
        <f>IFERROR(_xlfn.XLOOKUP(C29, 'Aide et cotations'!$A$64:$A$67, 'Aide et cotations'!$B$64:$B$67), "")</f>
        <v>Les strates arbustives ne sont pas conservés sur au moins 90% des zones concernées</v>
      </c>
      <c r="E29" s="71" cm="1">
        <f t="array" ref="E29">IF(C29="", "", IF(C29="Non concerné", 0,
   IFERROR(
      MAX(
         _xlfn._xlws.FILTER(
            INDEX('Aide et cotations'!$A$2:$CN$380,, MATCH(B29, 'Aide et cotations'!$A$1:$CN$1, 0)),
            'Aide et cotations'!$A$2:$A$380 = C29
         )
      ),
   "")
))</f>
        <v>0</v>
      </c>
      <c r="F29" s="71">
        <f>IF('Outil de calcul'!C29="", "", IF('Outil de calcul'!C29="Non concerné", 0, IFERROR(MAX(INDEX('Aide et cotations'!$A$1:$BN$380, 0, MATCH('Outil de calcul'!B29,'Aide et cotations'!$A$1:$CN$1, 0))), "")))</f>
        <v>1</v>
      </c>
    </row>
    <row r="30" spans="2:6" s="61" customFormat="1" ht="34.200000000000003" customHeight="1" x14ac:dyDescent="0.3">
      <c r="B30" s="72" t="s">
        <v>217</v>
      </c>
      <c r="C30" s="91" t="s">
        <v>3</v>
      </c>
      <c r="D30" s="70" t="str">
        <f>IFERROR(_xlfn.XLOOKUP(C30, 'Aide et cotations'!$A$68:$A$71, 'Aide et cotations'!$B$68:$B$71), "")</f>
        <v>Les zones humides  ne sont pas préservées à hauteur de 90 %</v>
      </c>
      <c r="E30" s="71" cm="1">
        <f t="array" ref="E30">IF(C30="", "", IF(C30="Non concerné", 0,
   IFERROR(
      MAX(
         _xlfn._xlws.FILTER(
            INDEX('Aide et cotations'!$A$2:$CN$380,, MATCH(B30, 'Aide et cotations'!$A$1:$CN$1, 0)),
            'Aide et cotations'!$A$2:$A$380 = C30
         )
      ),
   "")
))</f>
        <v>0</v>
      </c>
      <c r="F30" s="71">
        <f>IF('Outil de calcul'!C30="", "", IF('Outil de calcul'!C30="Non concerné", 0, IFERROR(MAX(INDEX('Aide et cotations'!$A$1:$BN$380, 0, MATCH('Outil de calcul'!B30,'Aide et cotations'!$A$1:$CN$1, 0))), "")))</f>
        <v>1</v>
      </c>
    </row>
    <row r="31" spans="2:6" s="61" customFormat="1" ht="52.95" customHeight="1" x14ac:dyDescent="0.3">
      <c r="B31" s="69" t="s">
        <v>115</v>
      </c>
      <c r="C31" s="91" t="s">
        <v>1</v>
      </c>
      <c r="D31" s="70" t="str">
        <f>IFERROR(_xlfn.XLOOKUP(C31, 'Aide et cotations'!$A$72:$A$75, 'Aide et cotations'!$B$72:$B$75), "")</f>
        <v>Les caractéristiques des terres ou substrats (origine, granulométrie, teneur en matière organique, contaminants, EEE) sont vérifiées afin de s’assurer qu’elles sont compatibles avec les végétaux locaux et non polluantes</v>
      </c>
      <c r="E31" s="71" cm="1">
        <f t="array" ref="E31">IF(C31="", "", IF(C31="Non concerné", 0,
   IFERROR(
      MAX(
         _xlfn._xlws.FILTER(
            INDEX('Aide et cotations'!$A$2:$CN$380,, MATCH(B31, 'Aide et cotations'!$A$1:$CN$1, 0)),
            'Aide et cotations'!$A$2:$A$380 = C31
         )
      ),
   "")
))</f>
        <v>1</v>
      </c>
      <c r="F31" s="71">
        <f>IF('Outil de calcul'!C31="", "", IF('Outil de calcul'!C31="Non concerné", 0, IFERROR(MAX(INDEX('Aide et cotations'!$A$1:$BN$380, 0, MATCH('Outil de calcul'!B31,'Aide et cotations'!$A$1:$CN$1, 0))), "")))</f>
        <v>1</v>
      </c>
    </row>
    <row r="32" spans="2:6" s="61" customFormat="1" ht="91.2" customHeight="1" x14ac:dyDescent="0.3">
      <c r="B32" s="69" t="s">
        <v>51</v>
      </c>
      <c r="C32" s="91" t="s">
        <v>3</v>
      </c>
      <c r="D32" s="70" t="str">
        <f>IFERROR(_xlfn.XLOOKUP(C32, 'Aide et cotations'!$A$76:$A$79, 'Aide et cotations'!$B$76:$B$79), "")</f>
        <v>Traitement des sols ou actions menées sans reflexion par rapport à la qualité des sols et à son usage. 
Exemple : amendement non justifié</v>
      </c>
      <c r="E32" s="71" cm="1">
        <f t="array" ref="E32">IF(C32="", "", IF(C32="Non concerné", 0,
   IFERROR(
      MAX(
         _xlfn._xlws.FILTER(
            INDEX('Aide et cotations'!$A$2:$CN$380,, MATCH(B32, 'Aide et cotations'!$A$1:$CN$1, 0)),
            'Aide et cotations'!$A$2:$A$380 = C32
         )
      ),
   "")
))</f>
        <v>0</v>
      </c>
      <c r="F32" s="71">
        <f>IF('Outil de calcul'!C32="", "", IF('Outil de calcul'!C32="Non concerné", 0, IFERROR(MAX(INDEX('Aide et cotations'!$A$1:$BN$380, 0, MATCH('Outil de calcul'!B32,'Aide et cotations'!$A$1:$CN$1, 0))), "")))</f>
        <v>1</v>
      </c>
    </row>
    <row r="33" spans="2:9" x14ac:dyDescent="0.35">
      <c r="B33" s="69" t="s">
        <v>53</v>
      </c>
      <c r="C33" s="92" t="s">
        <v>109</v>
      </c>
      <c r="D33" s="70" t="str">
        <f>IFERROR(_xlfn.XLOOKUP(C33, 'Aide et cotations'!$A$80:$A$83, 'Aide et cotations'!$B$80:$B$83), "")</f>
        <v xml:space="preserve">Pas d'EEE identifié dans le diagnostique écologique  </v>
      </c>
      <c r="E33" s="71" cm="1">
        <f t="array" ref="E33">IF(C33="", "", IF(C33="Non concerné", 0,
   IFERROR(
      MAX(
         _xlfn._xlws.FILTER(
            INDEX('Aide et cotations'!$A$2:$CN$380,, MATCH(B33, 'Aide et cotations'!$A$1:$CN$1, 0)),
            'Aide et cotations'!$A$2:$A$380 = C33
         )
      ),
   "")
))</f>
        <v>0</v>
      </c>
      <c r="F33" s="71">
        <f>IF('Outil de calcul'!C33="", "", IF('Outil de calcul'!C33="Non concerné", 0, IFERROR(MAX(INDEX('Aide et cotations'!$A$1:$BN$380, 0, MATCH('Outil de calcul'!B33,'Aide et cotations'!$A$1:$CN$1, 0))), "")))</f>
        <v>0</v>
      </c>
    </row>
    <row r="34" spans="2:9" x14ac:dyDescent="0.35">
      <c r="B34" s="72" t="s">
        <v>218</v>
      </c>
      <c r="C34" s="92" t="s">
        <v>109</v>
      </c>
      <c r="D34" s="70" t="str">
        <f>IFERROR(_xlfn.XLOOKUP(C34, 'Aide et cotations'!$A$84:$A$87, 'Aide et cotations'!$B$84:$B$87), "")</f>
        <v xml:space="preserve">Pas d'EEE identifié dans le diagnostique écologique  </v>
      </c>
      <c r="E34" s="71" cm="1">
        <f t="array" ref="E34">IF(C34="", "", IF(C34="Non concerné", 0,
   IFERROR(
      MAX(
         _xlfn._xlws.FILTER(
            INDEX('Aide et cotations'!$A$2:$CN$380,, MATCH(B34, 'Aide et cotations'!$A$1:$CN$1, 0)),
            'Aide et cotations'!$A$2:$A$380 = C34
         )
      ),
   "")
))</f>
        <v>0</v>
      </c>
      <c r="F34" s="71">
        <f>IF('Outil de calcul'!C34="", "", IF('Outil de calcul'!C34="Non concerné", 0, IFERROR(MAX(INDEX('Aide et cotations'!$A$1:$BN$380, 0, MATCH('Outil de calcul'!B34,'Aide et cotations'!$A$1:$CN$1, 0))), "")))</f>
        <v>0</v>
      </c>
    </row>
    <row r="37" spans="2:9" ht="18" x14ac:dyDescent="0.4">
      <c r="C37" s="84" t="s">
        <v>250</v>
      </c>
      <c r="D37" s="86"/>
    </row>
    <row r="38" spans="2:9" ht="18" x14ac:dyDescent="0.4">
      <c r="C38" s="84" t="s">
        <v>332</v>
      </c>
      <c r="D38" s="86"/>
    </row>
    <row r="41" spans="2:9" ht="21.6" x14ac:dyDescent="0.35">
      <c r="B41" s="110" t="s">
        <v>222</v>
      </c>
      <c r="C41" s="110"/>
      <c r="D41" s="110"/>
      <c r="E41" s="111"/>
      <c r="F41" s="111"/>
    </row>
    <row r="42" spans="2:9" ht="4.5" customHeight="1" x14ac:dyDescent="0.35"/>
    <row r="43" spans="2:9" ht="18" x14ac:dyDescent="0.4">
      <c r="B43" s="113" t="s">
        <v>223</v>
      </c>
      <c r="C43" s="113"/>
      <c r="D43" s="113"/>
      <c r="E43" s="113"/>
      <c r="F43" s="113"/>
      <c r="I43" s="95" t="s">
        <v>248</v>
      </c>
    </row>
    <row r="44" spans="2:9" ht="4.5" customHeight="1" x14ac:dyDescent="0.35"/>
    <row r="45" spans="2:9" ht="18" x14ac:dyDescent="0.4">
      <c r="B45" s="112" t="s">
        <v>58</v>
      </c>
      <c r="C45" s="112"/>
      <c r="D45" s="89" t="s">
        <v>246</v>
      </c>
      <c r="E45" s="89" t="s">
        <v>166</v>
      </c>
      <c r="F45" s="89" t="s">
        <v>204</v>
      </c>
      <c r="I45" s="95"/>
    </row>
    <row r="46" spans="2:9" ht="105" customHeight="1" x14ac:dyDescent="0.4">
      <c r="B46" s="69" t="s">
        <v>57</v>
      </c>
      <c r="C46" s="91" t="s">
        <v>17</v>
      </c>
      <c r="D46" s="70" t="str">
        <f>IFERROR(_xlfn.XLOOKUP(C46, 'Aide et cotations'!$A$88:$A$92, 'Aide et cotations'!$B$88:$B$92), "")</f>
        <v xml:space="preserve">Espaces volontairement laissés ouverts à la colonisation naturelle, non plantés, peu ou pas entretenus. 
Permet l’installation progressive d’espèces indigènes locales.
Exemples : brownroofs/wildroof (toiture avec juste du substrat, sans végétation pour favoriser le developpement de plantes spontanées), sols nus sans paillage, friches contrôlées. </v>
      </c>
      <c r="E46" s="71" cm="1">
        <f t="array" ref="E46">IF(C46="", "", IF(C46="Non concerné", 0,
   IFERROR(
      MAX(
         _xlfn._xlws.FILTER(
            INDEX('Aide et cotations'!$A$2:$CN$380,, MATCH(B46, 'Aide et cotations'!$A$1:$CN$1, 0)),
            'Aide et cotations'!$A$2:$A$380 = C46
         )
      ),
   "")
))</f>
        <v>2</v>
      </c>
      <c r="F46" s="71">
        <f>IF('Outil de calcul'!C46="", "", IF('Outil de calcul'!C46="Non concerné", 0, IFERROR(MAX(INDEX('Aide et cotations'!$A$1:$BN$380, 0, MATCH('Outil de calcul'!B46,'Aide et cotations'!$A$1:$CN$1, 0))), "")))</f>
        <v>3</v>
      </c>
      <c r="I46" s="95"/>
    </row>
    <row r="47" spans="2:9" x14ac:dyDescent="0.35">
      <c r="B47" s="69" t="s">
        <v>23</v>
      </c>
      <c r="C47" s="96"/>
      <c r="D47" s="74"/>
      <c r="E47" s="75"/>
      <c r="F47" s="75"/>
    </row>
    <row r="48" spans="2:9" ht="68.400000000000006" customHeight="1" x14ac:dyDescent="0.35">
      <c r="B48" s="73" t="s">
        <v>59</v>
      </c>
      <c r="C48" s="91" t="s">
        <v>4</v>
      </c>
      <c r="D48" s="70" t="str">
        <f>IFERROR(_xlfn.XLOOKUP(C48, 'Aide et cotations'!$A$93:$A$95, 'Aide et cotations'!$B$93:$B$95), "")</f>
        <v>La palette végétale prend en compte les conditions hydriques du site (sols secs ou humides, contraintes de gestion de l’arrosage). 
Exemples : pas de pelouse anglaise sur sol sec, usage de plantes xérophiles dans les zones peu arrosées</v>
      </c>
      <c r="E48" s="71" cm="1">
        <f t="array" ref="E48">IF(C48="", "", IF(C48="Non concerné", 0,
   IFERROR(
      MAX(
         _xlfn._xlws.FILTER(
            INDEX('Aide et cotations'!$A$2:$CN$380,, MATCH(B48, 'Aide et cotations'!$A$1:$CN$1, 0)),
            'Aide et cotations'!$A$2:$A$380 = C48
         )
      ),
   "")
))</f>
        <v>1</v>
      </c>
      <c r="F48" s="71">
        <f>IF('Outil de calcul'!C48="", "", IF('Outil de calcul'!C48="Non concerné", 0, IFERROR(MAX(INDEX('Aide et cotations'!$A$1:$BN$380, 0, MATCH('Outil de calcul'!B48,'Aide et cotations'!$A$1:$CN$1, 0))), "")))</f>
        <v>1</v>
      </c>
    </row>
    <row r="49" spans="2:6" ht="90" customHeight="1" x14ac:dyDescent="0.35">
      <c r="B49" s="73" t="s">
        <v>60</v>
      </c>
      <c r="C49" s="91" t="s">
        <v>4</v>
      </c>
      <c r="D49" s="70" t="str">
        <f>IFERROR(_xlfn.XLOOKUP(C49, 'Aide et cotations'!$A$96:$A$98, 'Aide et cotations'!$B$96:$B$98), "")</f>
        <v>Le choix des espèces est cohérent avec la nature du sol, tel que préconisé par le diagnostic du pédologue et /ou paysagiste: argileux, sableux, rocailleux, acides, etc. 
Exemples : usage de plantes de sols calcaires sur substrat calcaire, pas d’espèces exigeantes sur sol pauvre</v>
      </c>
      <c r="E49" s="71" cm="1">
        <f t="array" ref="E49">IF(C49="", "", IF(C49="Non concerné", 0,
   IFERROR(
      MAX(
         _xlfn._xlws.FILTER(
            INDEX('Aide et cotations'!$A$2:$CN$380,, MATCH(B49, 'Aide et cotations'!$A$1:$CN$1, 0)),
            'Aide et cotations'!$A$2:$A$380 = C49
         )
      ),
   "")
))</f>
        <v>1</v>
      </c>
      <c r="F49" s="71">
        <f>IF('Outil de calcul'!C49="", "", IF('Outil de calcul'!C49="Non concerné", 0, IFERROR(MAX(INDEX('Aide et cotations'!$A$1:$BN$380, 0, MATCH('Outil de calcul'!B49,'Aide et cotations'!$A$1:$CN$1, 0))), "")))</f>
        <v>1</v>
      </c>
    </row>
    <row r="50" spans="2:6" ht="58.95" customHeight="1" x14ac:dyDescent="0.35">
      <c r="B50" s="73" t="s">
        <v>62</v>
      </c>
      <c r="C50" s="91" t="s">
        <v>4</v>
      </c>
      <c r="D50" s="70" t="str">
        <f>IFERROR(_xlfn.XLOOKUP(C50, 'Aide et cotations'!$A$99:$A$101, 'Aide et cotations'!$B$99:$B$101), "")</f>
        <v>La palette inclut plusieurs espèces végétales par strate (herbacée, arbustive, arborée) pour favoriser la diversité fonctionnelle et l’accueil de la faune.
Exemples : zones de prairie fleurie diverse, haies à floraison étagée</v>
      </c>
      <c r="E50" s="71" cm="1">
        <f t="array" ref="E50">IF(C50="", "", IF(C50="Non concerné", 0,
   IFERROR(
      MAX(
         _xlfn._xlws.FILTER(
            INDEX('Aide et cotations'!$A$2:$CN$380,, MATCH(B50, 'Aide et cotations'!$A$1:$CN$1, 0)),
            'Aide et cotations'!$A$2:$A$380 = C50
         )
      ),
   "")
))</f>
        <v>1</v>
      </c>
      <c r="F50" s="71">
        <f>IF('Outil de calcul'!C50="", "", IF('Outil de calcul'!C50="Non concerné", 0, IFERROR(MAX(INDEX('Aide et cotations'!$A$1:$BN$380, 0, MATCH('Outil de calcul'!B50,'Aide et cotations'!$A$1:$CN$1, 0))), "")))</f>
        <v>1</v>
      </c>
    </row>
    <row r="51" spans="2:6" ht="79.2" customHeight="1" x14ac:dyDescent="0.35">
      <c r="B51" s="73" t="s">
        <v>61</v>
      </c>
      <c r="C51" s="91" t="s">
        <v>2</v>
      </c>
      <c r="D51" s="70" t="str">
        <f>IFERROR(_xlfn.XLOOKUP(C51, 'Aide et cotations'!$A$102:$A$104, 'Aide et cotations'!$B$102:$B$104), "")</f>
        <v xml:space="preserve">La palette ne combine pas d'espèces locales indigènes et d'espèces résilientes au changement climatique (plasticité écologique). </v>
      </c>
      <c r="E51" s="71" cm="1">
        <f t="array" ref="E51">IF(C51="", "", IF(C51="Non concerné", 0,
   IFERROR(
      MAX(
         _xlfn._xlws.FILTER(
            INDEX('Aide et cotations'!$A$2:$CN$380,, MATCH(B51, 'Aide et cotations'!$A$1:$CN$1, 0)),
            'Aide et cotations'!$A$2:$A$380 = C51
         )
      ),
   "")
))</f>
        <v>0</v>
      </c>
      <c r="F51" s="71">
        <f>IF('Outil de calcul'!C51="", "", IF('Outil de calcul'!C51="Non concerné", 0, IFERROR(MAX(INDEX('Aide et cotations'!$A$1:$BN$380, 0, MATCH('Outil de calcul'!B51,'Aide et cotations'!$A$1:$CN$1, 0))), "")))</f>
        <v>1</v>
      </c>
    </row>
    <row r="52" spans="2:6" ht="18" x14ac:dyDescent="0.35">
      <c r="B52" s="112" t="s">
        <v>141</v>
      </c>
      <c r="C52" s="112"/>
      <c r="D52" s="89" t="s">
        <v>246</v>
      </c>
      <c r="E52" s="89" t="s">
        <v>166</v>
      </c>
      <c r="F52" s="89" t="s">
        <v>204</v>
      </c>
    </row>
    <row r="53" spans="2:6" ht="58.95" customHeight="1" x14ac:dyDescent="0.35">
      <c r="B53" s="69" t="s">
        <v>145</v>
      </c>
      <c r="C53" s="91" t="s">
        <v>176</v>
      </c>
      <c r="D53" s="70" t="str">
        <f>IFERROR(_xlfn.XLOOKUP(C53, 'Aide et cotations'!$A$105:$A$108, 'Aide et cotations'!$B$105:$B$108), "")</f>
        <v>Des zones refuges ou micro-habitats ont été créés ou renforcés (tas de pierre, murs ou tas de pierre, nichoirs, etc.) en lien avec les besoins identifiés dans le diagnostic écologique du site</v>
      </c>
      <c r="E53" s="71" cm="1">
        <f t="array" ref="E53">IF(C53="", "", IF(C53="Non concerné", 0,
   IFERROR(
      MAX(
         _xlfn._xlws.FILTER(
            INDEX('Aide et cotations'!$A$2:$CN$380,, MATCH(B53, 'Aide et cotations'!$A$1:$CN$1, 0)),
            'Aide et cotations'!$A$2:$A$380 = C53
         )
      ),
   "")
))</f>
        <v>2</v>
      </c>
      <c r="F53" s="71">
        <f>IF('Outil de calcul'!C53="", "", IF('Outil de calcul'!C53="Non concerné", 0, IFERROR(MAX(INDEX('Aide et cotations'!$A$1:$BN$380, 0, MATCH('Outil de calcul'!B53,'Aide et cotations'!$A$1:$CN$1, 0))), "")))</f>
        <v>2</v>
      </c>
    </row>
    <row r="54" spans="2:6" ht="60" customHeight="1" x14ac:dyDescent="0.35">
      <c r="B54" s="72" t="s">
        <v>225</v>
      </c>
      <c r="C54" s="91" t="s">
        <v>4</v>
      </c>
      <c r="D54" s="70" t="str">
        <f>IFERROR(_xlfn.XLOOKUP(C54, 'Aide et cotations'!$A$109:$A$111, 'Aide et cotations'!$B$109:$B$111), "")</f>
        <v>Présence d’espaces laissés volontairement en libre évolution, sans entretien ni fréquentation humaine, permettant une dynamique naturelle
Exemples : friches, lisières naturelles, zones humides non fauchées</v>
      </c>
      <c r="E54" s="71" cm="1">
        <f t="array" ref="E54">IF(C54="", "", IF(C54="Non concerné", 0,
   IFERROR(
      MAX(
         _xlfn._xlws.FILTER(
            INDEX('Aide et cotations'!$A$2:$CN$380,, MATCH(B54, 'Aide et cotations'!$A$1:$CN$1, 0)),
            'Aide et cotations'!$A$2:$A$380 = C54
         )
      ),
   "")
))</f>
        <v>1</v>
      </c>
      <c r="F54" s="71">
        <f>IF('Outil de calcul'!C54="", "", IF('Outil de calcul'!C54="Non concerné", 0, IFERROR(MAX(INDEX('Aide et cotations'!$A$1:$BN$380, 0, MATCH('Outil de calcul'!B54,'Aide et cotations'!$A$1:$CN$1, 0))), "")))</f>
        <v>1</v>
      </c>
    </row>
    <row r="55" spans="2:6" x14ac:dyDescent="0.35">
      <c r="B55" s="69" t="s">
        <v>12</v>
      </c>
      <c r="C55" s="97"/>
      <c r="D55" s="74"/>
      <c r="E55" s="75"/>
      <c r="F55" s="75"/>
    </row>
    <row r="56" spans="2:6" ht="33" customHeight="1" x14ac:dyDescent="0.35">
      <c r="B56" s="73" t="s">
        <v>63</v>
      </c>
      <c r="C56" s="91" t="s">
        <v>4</v>
      </c>
      <c r="D56" s="70" t="str">
        <f>IFERROR(_xlfn.XLOOKUP(C56, 'Aide et cotations'!$A$112:$A$114, 'Aide et cotations'!$B$112:$B$114), "")</f>
        <v>Fleurs nectarifères présentes. 
Exemples : lavande, trèfle, achillée, centaurée</v>
      </c>
      <c r="E56" s="71" cm="1">
        <f t="array" ref="E56">IF(C56="", "", IF(C56="Non concerné", 0,
   IFERROR(
      MAX(
         _xlfn._xlws.FILTER(
            INDEX('Aide et cotations'!$A$2:$CN$380,, MATCH(B56, 'Aide et cotations'!$A$1:$CN$1, 0)),
            'Aide et cotations'!$A$2:$A$380 = C56
         )
      ),
   "")
))</f>
        <v>1</v>
      </c>
      <c r="F56" s="71">
        <f>IF('Outil de calcul'!C56="", "", IF('Outil de calcul'!C56="Non concerné", 0, IFERROR(MAX(INDEX('Aide et cotations'!$A$1:$BN$380, 0, MATCH('Outil de calcul'!B56,'Aide et cotations'!$A$1:$CN$1, 0))), "")))</f>
        <v>1</v>
      </c>
    </row>
    <row r="57" spans="2:6" x14ac:dyDescent="0.35">
      <c r="B57" s="73" t="s">
        <v>13</v>
      </c>
      <c r="C57" s="91" t="s">
        <v>2</v>
      </c>
      <c r="D57" s="70" t="str">
        <f>IFERROR(_xlfn.XLOOKUP(C57, 'Aide et cotations'!$A$115:$A$117, 'Aide et cotations'!$B$115:$B$117), "")</f>
        <v>Absence de plantes à baies</v>
      </c>
      <c r="E57" s="71" cm="1">
        <f t="array" ref="E57">IF(C57="", "", IF(C57="Non concerné", 0,
   IFERROR(
      MAX(
         _xlfn._xlws.FILTER(
            INDEX('Aide et cotations'!$A$2:$CN$380,, MATCH(B57, 'Aide et cotations'!$A$1:$CN$1, 0)),
            'Aide et cotations'!$A$2:$A$380 = C57
         )
      ),
   "")
))</f>
        <v>0</v>
      </c>
      <c r="F57" s="71">
        <f>IF('Outil de calcul'!C57="", "", IF('Outil de calcul'!C57="Non concerné", 0, IFERROR(MAX(INDEX('Aide et cotations'!$A$1:$BN$380, 0, MATCH('Outil de calcul'!B57,'Aide et cotations'!$A$1:$CN$1, 0))), "")))</f>
        <v>1</v>
      </c>
    </row>
    <row r="58" spans="2:6" ht="34.200000000000003" customHeight="1" x14ac:dyDescent="0.35">
      <c r="B58" s="73" t="s">
        <v>14</v>
      </c>
      <c r="C58" s="91" t="s">
        <v>2</v>
      </c>
      <c r="D58" s="70" t="str">
        <f>IFERROR(_xlfn.XLOOKUP(C58, 'Aide et cotations'!$A$118:$A$120, 'Aide et cotations'!$B$118:$B$120), "")</f>
        <v>Absence d'arbres ou d'arbustres fuitiers</v>
      </c>
      <c r="E58" s="71" cm="1">
        <f t="array" ref="E58">IF(C58="", "", IF(C58="Non concerné", 0,
   IFERROR(
      MAX(
         _xlfn._xlws.FILTER(
            INDEX('Aide et cotations'!$A$2:$CN$380,, MATCH(B58, 'Aide et cotations'!$A$1:$CN$1, 0)),
            'Aide et cotations'!$A$2:$A$380 = C58
         )
      ),
   "")
))</f>
        <v>0</v>
      </c>
      <c r="F58" s="71">
        <f>IF('Outil de calcul'!C58="", "", IF('Outil de calcul'!C58="Non concerné", 0, IFERROR(MAX(INDEX('Aide et cotations'!$A$1:$BN$380, 0, MATCH('Outil de calcul'!B58,'Aide et cotations'!$A$1:$CN$1, 0))), "")))</f>
        <v>1</v>
      </c>
    </row>
    <row r="59" spans="2:6" x14ac:dyDescent="0.35">
      <c r="B59" s="73" t="s">
        <v>64</v>
      </c>
      <c r="C59" s="91" t="s">
        <v>2</v>
      </c>
      <c r="D59" s="70" t="str">
        <f>IFERROR(_xlfn.XLOOKUP(C59, 'Aide et cotations'!$A$121:$A$123, 'Aide et cotations'!$B$121:$B$123), "")</f>
        <v xml:space="preserve">Pas de zone de compostage ou d'accès à de la matière organique </v>
      </c>
      <c r="E59" s="71" cm="1">
        <f t="array" ref="E59">IF(C59="", "", IF(C59="Non concerné", 0,
   IFERROR(
      MAX(
         _xlfn._xlws.FILTER(
            INDEX('Aide et cotations'!$A$2:$CN$380,, MATCH(B59, 'Aide et cotations'!$A$1:$CN$1, 0)),
            'Aide et cotations'!$A$2:$A$380 = C59
         )
      ),
   "")
))</f>
        <v>0</v>
      </c>
      <c r="F59" s="71">
        <f>IF('Outil de calcul'!C59="", "", IF('Outil de calcul'!C59="Non concerné", 0, IFERROR(MAX(INDEX('Aide et cotations'!$A$1:$BN$380, 0, MATCH('Outil de calcul'!B59,'Aide et cotations'!$A$1:$CN$1, 0))), "")))</f>
        <v>1</v>
      </c>
    </row>
    <row r="60" spans="2:6" ht="70.95" customHeight="1" x14ac:dyDescent="0.35">
      <c r="B60" s="73" t="s">
        <v>15</v>
      </c>
      <c r="C60" s="91" t="s">
        <v>2</v>
      </c>
      <c r="D60" s="70" t="str">
        <f>IFERROR(_xlfn.XLOOKUP(C60, 'Aide et cotations'!$A$124:$A$126, 'Aide et cotations'!$B$124:$B$126), "")</f>
        <v>Absence de potager</v>
      </c>
      <c r="E60" s="71" cm="1">
        <f t="array" ref="E60">IF(C60="", "", IF(C60="Non concerné", 0,
   IFERROR(
      MAX(
         _xlfn._xlws.FILTER(
            INDEX('Aide et cotations'!$A$2:$CN$380,, MATCH(B60, 'Aide et cotations'!$A$1:$CN$1, 0)),
            'Aide et cotations'!$A$2:$A$380 = C60
         )
      ),
   "")
))</f>
        <v>0</v>
      </c>
      <c r="F60" s="71">
        <f>IF('Outil de calcul'!C60="", "", IF('Outil de calcul'!C60="Non concerné", 0, IFERROR(MAX(INDEX('Aide et cotations'!$A$1:$BN$380, 0, MATCH('Outil de calcul'!B60,'Aide et cotations'!$A$1:$CN$1, 0))), "")))</f>
        <v>1</v>
      </c>
    </row>
    <row r="61" spans="2:6" x14ac:dyDescent="0.35">
      <c r="B61" s="73" t="s">
        <v>65</v>
      </c>
      <c r="C61" s="91" t="s">
        <v>2</v>
      </c>
      <c r="D61" s="70" t="str">
        <f>IFERROR(_xlfn.XLOOKUP(C61, 'Aide et cotations'!$A$127:$A$129, 'Aide et cotations'!$B$127:$B$129), "")</f>
        <v>Absence de tas de bois mort laissé sur place</v>
      </c>
      <c r="E61" s="71" cm="1">
        <f t="array" ref="E61">IF(C61="", "", IF(C61="Non concerné", 0,
   IFERROR(
      MAX(
         _xlfn._xlws.FILTER(
            INDEX('Aide et cotations'!$A$2:$CN$380,, MATCH(B61, 'Aide et cotations'!$A$1:$CN$1, 0)),
            'Aide et cotations'!$A$2:$A$380 = C61
         )
      ),
   "")
))</f>
        <v>0</v>
      </c>
      <c r="F61" s="71">
        <f>IF('Outil de calcul'!C61="", "", IF('Outil de calcul'!C61="Non concerné", 0, IFERROR(MAX(INDEX('Aide et cotations'!$A$1:$BN$380, 0, MATCH('Outil de calcul'!B61,'Aide et cotations'!$A$1:$CN$1, 0))), "")))</f>
        <v>1</v>
      </c>
    </row>
    <row r="62" spans="2:6" ht="31.2" x14ac:dyDescent="0.35">
      <c r="B62" s="69" t="s">
        <v>201</v>
      </c>
      <c r="C62" s="91" t="s">
        <v>177</v>
      </c>
      <c r="D62" s="70" t="str">
        <f>IFERROR(_xlfn.XLOOKUP(C62, 'Aide et cotations'!$A$130:$A$134, 'Aide et cotations'!$B$130:$B$134), "")</f>
        <v>Conservation très limitée de la couverture végétale existante</v>
      </c>
      <c r="E62" s="71" cm="1">
        <f t="array" ref="E62">IF(C62="", "", IF(C62="Non concerné", 0,
   IFERROR(
      MAX(
         _xlfn._xlws.FILTER(
            INDEX('Aide et cotations'!$A$2:$CN$380,, MATCH(B62, 'Aide et cotations'!$A$1:$CN$1, 0)),
            'Aide et cotations'!$A$2:$A$380 = C62
         )
      ),
   "")
))</f>
        <v>0</v>
      </c>
      <c r="F62" s="71">
        <f>IF('Outil de calcul'!C62="", "", IF('Outil de calcul'!C62="Non concerné", 0, IFERROR(MAX(INDEX('Aide et cotations'!$A$1:$BN$380, 0, MATCH('Outil de calcul'!B62,'Aide et cotations'!$A$1:$CN$1, 0))), "")))</f>
        <v>3</v>
      </c>
    </row>
    <row r="63" spans="2:6" ht="31.2" x14ac:dyDescent="0.35">
      <c r="B63" s="69" t="s">
        <v>27</v>
      </c>
      <c r="C63" s="97"/>
      <c r="D63" s="74"/>
      <c r="E63" s="75"/>
      <c r="F63" s="75"/>
    </row>
    <row r="64" spans="2:6" ht="57.6" customHeight="1" x14ac:dyDescent="0.35">
      <c r="B64" s="73" t="s">
        <v>226</v>
      </c>
      <c r="C64" s="91" t="s">
        <v>4</v>
      </c>
      <c r="D64" s="70" t="str">
        <f>IFERROR(_xlfn.XLOOKUP(C64, 'Aide et cotations'!$A$135:$A$137, 'Aide et cotations'!$B$135:$B$137), "")</f>
        <v>Nichoirs (fixés en façades ou intégrés à l'ITE), cavités naturelles conservées, cornières, rebord de toits, paroi des façades rugueuse, murs végétalisés, terrasses végétalisées, patios végétalisés</v>
      </c>
      <c r="E64" s="71" cm="1">
        <f t="array" ref="E64">IF(C64="", "", IF(C64="Non concerné", 0,
   IFERROR(
      MAX(
         _xlfn._xlws.FILTER(
            INDEX('Aide et cotations'!$A$2:$CN$380,, MATCH(B64, 'Aide et cotations'!$A$1:$CN$1, 0)),
            'Aide et cotations'!$A$2:$A$380 = C64
         )
      ),
   "")
))</f>
        <v>1</v>
      </c>
      <c r="F64" s="71">
        <f>IF('Outil de calcul'!C64="", "", IF('Outil de calcul'!C64="Non concerné", 0, IFERROR(MAX(INDEX('Aide et cotations'!$A$1:$BN$380, 0, MATCH('Outil de calcul'!B64,'Aide et cotations'!$A$1:$CN$1, 0))), "")))</f>
        <v>1</v>
      </c>
    </row>
    <row r="65" spans="2:6" x14ac:dyDescent="0.35">
      <c r="B65" s="73" t="s">
        <v>324</v>
      </c>
      <c r="C65" s="91" t="s">
        <v>4</v>
      </c>
      <c r="D65" s="70" t="str">
        <f>IFERROR(_xlfn.XLOOKUP(C65, 'Aide et cotations'!$A$138:$A$140, 'Aide et cotations'!$B$138:$B$140), "")</f>
        <v>Pierres plates ensoleillées, murets secs, cavités</v>
      </c>
      <c r="E65" s="71" cm="1">
        <f t="array" ref="E65">IF(C65="", "", IF(C65="Non concerné", 0,
   IFERROR(
      MAX(
         _xlfn._xlws.FILTER(
            INDEX('Aide et cotations'!$A$2:$CN$380,, MATCH(B65, 'Aide et cotations'!$A$1:$CN$1, 0)),
            'Aide et cotations'!$A$2:$A$380 = C65
         )
      ),
   "")
))</f>
        <v>1</v>
      </c>
      <c r="F65" s="71">
        <f>IF('Outil de calcul'!C65="", "", IF('Outil de calcul'!C65="Non concerné", 0, IFERROR(MAX(INDEX('Aide et cotations'!$A$1:$BN$380, 0, MATCH('Outil de calcul'!B65,'Aide et cotations'!$A$1:$CN$1, 0))), "")))</f>
        <v>1</v>
      </c>
    </row>
    <row r="66" spans="2:6" ht="38.4" customHeight="1" x14ac:dyDescent="0.35">
      <c r="B66" s="73" t="s">
        <v>325</v>
      </c>
      <c r="C66" s="91" t="s">
        <v>2</v>
      </c>
      <c r="D66" s="70" t="str">
        <f>IFERROR(_xlfn.XLOOKUP(C66, 'Aide et cotations'!$A$141:$A$143, 'Aide et cotations'!$B$141:$B$143), "")</f>
        <v>Pas d'aménagement pour les chauves-souris</v>
      </c>
      <c r="E66" s="71" cm="1">
        <f t="array" ref="E66">IF(C66="", "", IF(C66="Non concerné", 0,
   IFERROR(
      MAX(
         _xlfn._xlws.FILTER(
            INDEX('Aide et cotations'!$A$2:$CN$380,, MATCH(B66, 'Aide et cotations'!$A$1:$CN$1, 0)),
            'Aide et cotations'!$A$2:$A$380 = C66
         )
      ),
   "")
))</f>
        <v>0</v>
      </c>
      <c r="F66" s="71">
        <f>IF('Outil de calcul'!C66="", "", IF('Outil de calcul'!C66="Non concerné", 0, IFERROR(MAX(INDEX('Aide et cotations'!$A$1:$BN$380, 0, MATCH('Outil de calcul'!B66,'Aide et cotations'!$A$1:$CN$1, 0))), "")))</f>
        <v>1</v>
      </c>
    </row>
    <row r="67" spans="2:6" x14ac:dyDescent="0.35">
      <c r="B67" s="73" t="s">
        <v>326</v>
      </c>
      <c r="C67" s="91" t="s">
        <v>2</v>
      </c>
      <c r="D67" s="70" t="str">
        <f>IFERROR(_xlfn.XLOOKUP(C67, 'Aide et cotations'!$A$144:$A$146, 'Aide et cotations'!$B$144:$B$146), "")</f>
        <v>Pas d'aménagement pour les insectes</v>
      </c>
      <c r="E67" s="71" cm="1">
        <f t="array" ref="E67">IF(C67="", "", IF(C67="Non concerné", 0,
   IFERROR(
      MAX(
         _xlfn._xlws.FILTER(
            INDEX('Aide et cotations'!$A$2:$CN$380,, MATCH(B67, 'Aide et cotations'!$A$1:$CN$1, 0)),
            'Aide et cotations'!$A$2:$A$380 = C67
         )
      ),
   "")
))</f>
        <v>0</v>
      </c>
      <c r="F67" s="71">
        <f>IF('Outil de calcul'!C67="", "", IF('Outil de calcul'!C67="Non concerné", 0, IFERROR(MAX(INDEX('Aide et cotations'!$A$1:$BN$380, 0, MATCH('Outil de calcul'!B67,'Aide et cotations'!$A$1:$CN$1, 0))), "")))</f>
        <v>1</v>
      </c>
    </row>
    <row r="68" spans="2:6" ht="40.200000000000003" customHeight="1" x14ac:dyDescent="0.35">
      <c r="B68" s="69" t="s">
        <v>72</v>
      </c>
      <c r="C68" s="91" t="s">
        <v>4</v>
      </c>
      <c r="D68" s="70" t="str">
        <f>IFERROR(_xlfn.XLOOKUP(C68, 'Aide et cotations'!$A$147:$A$150, 'Aide et cotations'!$B$147:$B$150), "")</f>
        <v>Des espèces patrimoniales présentes ont été identifiées et intégrées dans le projet (protection, habitat, continuité)</v>
      </c>
      <c r="E68" s="71" cm="1">
        <f t="array" ref="E68">IF(C68="", "", IF(C68="Non concerné", 0,
   IFERROR(
      MAX(
         _xlfn._xlws.FILTER(
            INDEX('Aide et cotations'!$A$2:$CN$380,, MATCH(B68, 'Aide et cotations'!$A$1:$CN$1, 0)),
            'Aide et cotations'!$A$2:$A$380 = C68
         )
      ),
   "")
))</f>
        <v>1</v>
      </c>
      <c r="F68" s="71">
        <f>IF('Outil de calcul'!C68="", "", IF('Outil de calcul'!C68="Non concerné", 0, IFERROR(MAX(INDEX('Aide et cotations'!$A$1:$BN$380, 0, MATCH('Outil de calcul'!B68,'Aide et cotations'!$A$1:$CN$1, 0))), "")))</f>
        <v>1</v>
      </c>
    </row>
    <row r="69" spans="2:6" x14ac:dyDescent="0.35">
      <c r="B69" s="69" t="s">
        <v>125</v>
      </c>
      <c r="C69" s="97"/>
      <c r="D69" s="74"/>
      <c r="E69" s="75"/>
      <c r="F69" s="75"/>
    </row>
    <row r="70" spans="2:6" x14ac:dyDescent="0.35">
      <c r="B70" s="73" t="s">
        <v>327</v>
      </c>
      <c r="C70" s="91" t="s">
        <v>4</v>
      </c>
      <c r="D70" s="70" t="str">
        <f>IFERROR(_xlfn.XLOOKUP(C70, 'Aide et cotations'!$A$151:$A$153, 'Aide et cotations'!$B$151:$B$153), "")</f>
        <v>Sols nus pour abeilles terricoles, tiges creuses</v>
      </c>
      <c r="E70" s="71" cm="1">
        <f t="array" ref="E70">IF(C70="", "", IF(C70="Non concerné", 0,
   IFERROR(
      MAX(
         _xlfn._xlws.FILTER(
            INDEX('Aide et cotations'!$A$2:$CN$380,, MATCH(B70, 'Aide et cotations'!$A$1:$CN$1, 0)),
            'Aide et cotations'!$A$2:$A$380 = C70
         )
      ),
   "")
))</f>
        <v>1</v>
      </c>
      <c r="F70" s="71">
        <f>IF('Outil de calcul'!C70="", "", IF('Outil de calcul'!C70="Non concerné", 0, IFERROR(MAX(INDEX('Aide et cotations'!$A$1:$BN$380, 0, MATCH('Outil de calcul'!B70,'Aide et cotations'!$A$1:$CN$1, 0))), "")))</f>
        <v>1</v>
      </c>
    </row>
    <row r="71" spans="2:6" ht="35.4" customHeight="1" x14ac:dyDescent="0.35">
      <c r="B71" s="73" t="s">
        <v>328</v>
      </c>
      <c r="C71" s="91" t="s">
        <v>4</v>
      </c>
      <c r="D71" s="70" t="str">
        <f>IFERROR(_xlfn.XLOOKUP(C71, 'Aide et cotations'!$A$154:$A$156, 'Aide et cotations'!$B$154:$B$156), "")</f>
        <v>Points d’eau stagnante peu profonds, sans poissons. Zones humides avec végétation amphibie</v>
      </c>
      <c r="E71" s="71" cm="1">
        <f t="array" ref="E71">IF(C71="", "", IF(C71="Non concerné", 0,
   IFERROR(
      MAX(
         _xlfn._xlws.FILTER(
            INDEX('Aide et cotations'!$A$2:$CN$380,, MATCH(B71, 'Aide et cotations'!$A$1:$CN$1, 0)),
            'Aide et cotations'!$A$2:$A$380 = C71
         )
      ),
   "")
))</f>
        <v>1</v>
      </c>
      <c r="F71" s="71">
        <f>IF('Outil de calcul'!C71="", "", IF('Outil de calcul'!C71="Non concerné", 0, IFERROR(MAX(INDEX('Aide et cotations'!$A$1:$BN$380, 0, MATCH('Outil de calcul'!B71,'Aide et cotations'!$A$1:$CN$1, 0))), "")))</f>
        <v>1</v>
      </c>
    </row>
    <row r="72" spans="2:6" x14ac:dyDescent="0.35">
      <c r="B72" s="73" t="s">
        <v>329</v>
      </c>
      <c r="C72" s="91" t="s">
        <v>3</v>
      </c>
      <c r="D72" s="70" t="str">
        <f>IFERROR(_xlfn.XLOOKUP(C72, 'Aide et cotations'!$A$157:$A$159, 'Aide et cotations'!$B$157:$B$159), "")</f>
        <v>Pas de zones de reproduction pour les oiseaux</v>
      </c>
      <c r="E72" s="71" cm="1">
        <f t="array" ref="E72">IF(C72="", "", IF(C72="Non concerné", 0,
   IFERROR(
      MAX(
         _xlfn._xlws.FILTER(
            INDEX('Aide et cotations'!$A$2:$CN$380,, MATCH(B72, 'Aide et cotations'!$A$1:$CN$1, 0)),
            'Aide et cotations'!$A$2:$A$380 = C72
         )
      ),
   "")
))</f>
        <v>0</v>
      </c>
      <c r="F72" s="71">
        <f>IF('Outil de calcul'!C72="", "", IF('Outil de calcul'!C72="Non concerné", 0, IFERROR(MAX(INDEX('Aide et cotations'!$A$1:$BN$380, 0, MATCH('Outil de calcul'!B72,'Aide et cotations'!$A$1:$CN$1, 0))), "")))</f>
        <v>1</v>
      </c>
    </row>
    <row r="73" spans="2:6" x14ac:dyDescent="0.35">
      <c r="B73" s="73" t="s">
        <v>330</v>
      </c>
      <c r="C73" s="91" t="s">
        <v>3</v>
      </c>
      <c r="D73" s="70" t="str">
        <f>IFERROR(_xlfn.XLOOKUP(C73, 'Aide et cotations'!$A$160:$A$162, 'Aide et cotations'!$B$160:$B$162), "")</f>
        <v>Pas de zones de reproduction pour les mammifères</v>
      </c>
      <c r="E73" s="71" cm="1">
        <f t="array" ref="E73">IF(C73="", "", IF(C73="Non concerné", 0,
   IFERROR(
      MAX(
         _xlfn._xlws.FILTER(
            INDEX('Aide et cotations'!$A$2:$CN$380,, MATCH(B73, 'Aide et cotations'!$A$1:$CN$1, 0)),
            'Aide et cotations'!$A$2:$A$380 = C73
         )
      ),
   "")
))</f>
        <v>0</v>
      </c>
      <c r="F73" s="71">
        <f>IF('Outil de calcul'!C73="", "", IF('Outil de calcul'!C73="Non concerné", 0, IFERROR(MAX(INDEX('Aide et cotations'!$A$1:$BN$380, 0, MATCH('Outil de calcul'!B73,'Aide et cotations'!$A$1:$CN$1, 0))), "")))</f>
        <v>1</v>
      </c>
    </row>
    <row r="74" spans="2:6" ht="42" customHeight="1" x14ac:dyDescent="0.35">
      <c r="B74" s="69" t="s">
        <v>150</v>
      </c>
      <c r="C74" s="91" t="s">
        <v>4</v>
      </c>
      <c r="D74" s="70" t="str">
        <f>IFERROR(_xlfn.XLOOKUP(C74, 'Aide et cotations'!$A$163:$A$166, 'Aide et cotations'!$B$163:$B$166), "")</f>
        <v>Pente douce (≤30°),  profondeur variable (10–60 cm), échappatoire (branchage ou galet), berges végétalisées, présence d’eau &gt; 9 mois/an.</v>
      </c>
      <c r="E74" s="71" cm="1">
        <f t="array" ref="E74">IF(C74="", "", IF(C74="Non concerné", 0,
   IFERROR(
      MAX(
         _xlfn._xlws.FILTER(
            INDEX('Aide et cotations'!$A$2:$CN$380,, MATCH(B74, 'Aide et cotations'!$A$1:$CN$1, 0)),
            'Aide et cotations'!$A$2:$A$380 = C74
         )
      ),
   "")
))</f>
        <v>1</v>
      </c>
      <c r="F74" s="71">
        <f>IF('Outil de calcul'!C74="", "", IF('Outil de calcul'!C74="Non concerné", 0, IFERROR(MAX(INDEX('Aide et cotations'!$A$1:$BN$380, 0, MATCH('Outil de calcul'!B74,'Aide et cotations'!$A$1:$CN$1, 0))), "")))</f>
        <v>1</v>
      </c>
    </row>
    <row r="75" spans="2:6" ht="18" x14ac:dyDescent="0.35">
      <c r="B75" s="112" t="s">
        <v>139</v>
      </c>
      <c r="C75" s="112"/>
      <c r="D75" s="89" t="s">
        <v>246</v>
      </c>
      <c r="E75" s="89" t="s">
        <v>166</v>
      </c>
      <c r="F75" s="89" t="s">
        <v>204</v>
      </c>
    </row>
    <row r="76" spans="2:6" ht="60" customHeight="1" x14ac:dyDescent="0.35">
      <c r="B76" s="69" t="s">
        <v>190</v>
      </c>
      <c r="C76" s="91" t="s">
        <v>4</v>
      </c>
      <c r="D76" s="70" t="str">
        <f>IFERROR(_xlfn.XLOOKUP(C76, 'Aide et cotations'!$A$167:$A$169, 'Aide et cotations'!$B$167:$B$169), "")</f>
        <v>Activités générant des nuisances (poussières, gaz, odeurs, vibrations) 
Exemples : travaux, équipements industriels, stationnements intensifs, groupes froids, ventilation mécanique industrielle</v>
      </c>
      <c r="E76" s="71" cm="1">
        <f t="array" ref="E76">IF(C76="", "", IF(C76="Non concerné", 0,
   IFERROR(
      MAX(
         _xlfn._xlws.FILTER(
            INDEX('Aide et cotations'!$A$2:$CN$380,, MATCH(B76, 'Aide et cotations'!$A$1:$CN$1, 0)),
            'Aide et cotations'!$A$2:$A$380 = C76
         )
      ),
   "")
))</f>
        <v>0</v>
      </c>
      <c r="F76" s="71">
        <f>IF('Outil de calcul'!C76="", "", IF('Outil de calcul'!C76="Non concerné", 0, IFERROR(MAX(INDEX('Aide et cotations'!$A$1:$BN$380, 0, MATCH('Outil de calcul'!B76,'Aide et cotations'!$A$1:$CN$1, 0))), "")))</f>
        <v>1</v>
      </c>
    </row>
    <row r="77" spans="2:6" x14ac:dyDescent="0.35">
      <c r="B77" s="69" t="s">
        <v>91</v>
      </c>
      <c r="C77" s="97"/>
      <c r="D77" s="74"/>
      <c r="E77" s="75"/>
      <c r="F77" s="75"/>
    </row>
    <row r="78" spans="2:6" ht="39" customHeight="1" x14ac:dyDescent="0.35">
      <c r="B78" s="73" t="s">
        <v>29</v>
      </c>
      <c r="C78" s="91" t="s">
        <v>4</v>
      </c>
      <c r="D78" s="70" t="str">
        <f>IFERROR(_xlfn.XLOOKUP(C78, 'Aide et cotations'!$A$170:$A$173, 'Aide et cotations'!$B$170:$B$173), "")</f>
        <v>Limitation de la dispersion vers le ciel (cf. Arrêté du 27 décembre 2018 - Code de l'environnement art. L583-1 et suivants)</v>
      </c>
      <c r="E78" s="71" cm="1">
        <f t="array" ref="E78">IF(C78="", "", IF(C78="Non concerné", 0,
   IFERROR(
      MAX(
         _xlfn._xlws.FILTER(
            INDEX('Aide et cotations'!$A$2:$CN$380,, MATCH(B78, 'Aide et cotations'!$A$1:$CN$1, 0)),
            'Aide et cotations'!$A$2:$A$380 = C78
         )
      ),
   "")
))</f>
        <v>1</v>
      </c>
      <c r="F78" s="71">
        <f>IF('Outil de calcul'!C78="", "", IF('Outil de calcul'!C78="Non concerné", 0, IFERROR(MAX(INDEX('Aide et cotations'!$A$1:$BN$380, 0, MATCH('Outil de calcul'!B78,'Aide et cotations'!$A$1:$CN$1, 0))), "")))</f>
        <v>1</v>
      </c>
    </row>
    <row r="79" spans="2:6" ht="20.399999999999999" customHeight="1" x14ac:dyDescent="0.35">
      <c r="B79" s="73" t="s">
        <v>82</v>
      </c>
      <c r="C79" s="91" t="s">
        <v>4</v>
      </c>
      <c r="D79" s="70" t="str">
        <f>IFERROR(_xlfn.XLOOKUP(C79, 'Aide et cotations'!$A$174:$A$177, 'Aide et cotations'!$B$174:$B$177), "")</f>
        <v>Extinction programmée ou usage intelligent</v>
      </c>
      <c r="E79" s="71" cm="1">
        <f t="array" ref="E79">IF(C79="", "", IF(C79="Non concerné", 0,
   IFERROR(
      MAX(
         _xlfn._xlws.FILTER(
            INDEX('Aide et cotations'!$A$2:$CN$380,, MATCH(B79, 'Aide et cotations'!$A$1:$CN$1, 0)),
            'Aide et cotations'!$A$2:$A$380 = C79
         )
      ),
   "")
))</f>
        <v>1</v>
      </c>
      <c r="F79" s="71">
        <f>IF('Outil de calcul'!C79="", "", IF('Outil de calcul'!C79="Non concerné", 0, IFERROR(MAX(INDEX('Aide et cotations'!$A$1:$BN$380, 0, MATCH('Outil de calcul'!B79,'Aide et cotations'!$A$1:$CN$1, 0))), "")))</f>
        <v>1</v>
      </c>
    </row>
    <row r="80" spans="2:6" ht="35.4" customHeight="1" x14ac:dyDescent="0.35">
      <c r="B80" s="73" t="s">
        <v>126</v>
      </c>
      <c r="C80" s="91" t="s">
        <v>2</v>
      </c>
      <c r="D80" s="70" t="str">
        <f>IFERROR(_xlfn.XLOOKUP(C80, 'Aide et cotations'!$A$178:$A$181, 'Aide et cotations'!$B$178:$B$181), "")</f>
        <v>Aucun dispositif particulier</v>
      </c>
      <c r="E80" s="71" cm="1">
        <f t="array" ref="E80">IF(C80="", "", IF(C80="Non concerné", 0,
   IFERROR(
      MAX(
         _xlfn._xlws.FILTER(
            INDEX('Aide et cotations'!$A$2:$CN$380,, MATCH(B80, 'Aide et cotations'!$A$1:$CN$1, 0)),
            'Aide et cotations'!$A$2:$A$380 = C80
         )
      ),
   "")
))</f>
        <v>0</v>
      </c>
      <c r="F80" s="71">
        <f>IF('Outil de calcul'!C80="", "", IF('Outil de calcul'!C80="Non concerné", 0, IFERROR(MAX(INDEX('Aide et cotations'!$A$1:$BN$380, 0, MATCH('Outil de calcul'!B80,'Aide et cotations'!$A$1:$CN$1, 0))), "")))</f>
        <v>1</v>
      </c>
    </row>
    <row r="81" spans="2:6" x14ac:dyDescent="0.35">
      <c r="B81" s="73" t="s">
        <v>31</v>
      </c>
      <c r="C81" s="91" t="s">
        <v>2</v>
      </c>
      <c r="D81" s="70" t="str">
        <f>IFERROR(_xlfn.XLOOKUP(C81, 'Aide et cotations'!$A$182:$A$185, 'Aide et cotations'!$B$182:$B$185), "")</f>
        <v>Aucun dispositif particulier</v>
      </c>
      <c r="E81" s="71" cm="1">
        <f t="array" ref="E81">IF(C81="", "", IF(C81="Non concerné", 0,
   IFERROR(
      MAX(
         _xlfn._xlws.FILTER(
            INDEX('Aide et cotations'!$A$2:$CN$380,, MATCH(B81, 'Aide et cotations'!$A$1:$CN$1, 0)),
            'Aide et cotations'!$A$2:$A$380 = C81
         )
      ),
   "")
))</f>
        <v>0</v>
      </c>
      <c r="F81" s="71">
        <f>IF('Outil de calcul'!C81="", "", IF('Outil de calcul'!C81="Non concerné", 0, IFERROR(MAX(INDEX('Aide et cotations'!$A$1:$BN$380, 0, MATCH('Outil de calcul'!B81,'Aide et cotations'!$A$1:$CN$1, 0))), "")))</f>
        <v>1</v>
      </c>
    </row>
    <row r="82" spans="2:6" x14ac:dyDescent="0.35">
      <c r="B82" s="73" t="s">
        <v>30</v>
      </c>
      <c r="C82" s="91" t="s">
        <v>2</v>
      </c>
      <c r="D82" s="70" t="str">
        <f>IFERROR(_xlfn.XLOOKUP(C82, 'Aide et cotations'!$A$186:$A$189, 'Aide et cotations'!$B$186:$B$189), "")</f>
        <v>Aucun dispositif particulier</v>
      </c>
      <c r="E82" s="71" cm="1">
        <f t="array" ref="E82">IF(C82="", "", IF(C82="Non concerné", 0,
   IFERROR(
      MAX(
         _xlfn._xlws.FILTER(
            INDEX('Aide et cotations'!$A$2:$CN$380,, MATCH(B82, 'Aide et cotations'!$A$1:$CN$1, 0)),
            'Aide et cotations'!$A$2:$A$380 = C82
         )
      ),
   "")
))</f>
        <v>0</v>
      </c>
      <c r="F82" s="71">
        <f>IF('Outil de calcul'!C82="", "", IF('Outil de calcul'!C82="Non concerné", 0, IFERROR(MAX(INDEX('Aide et cotations'!$A$1:$BN$380, 0, MATCH('Outil de calcul'!B82,'Aide et cotations'!$A$1:$CN$1, 0))), "")))</f>
        <v>1</v>
      </c>
    </row>
    <row r="83" spans="2:6" ht="72" customHeight="1" x14ac:dyDescent="0.35">
      <c r="B83" s="69" t="s">
        <v>88</v>
      </c>
      <c r="C83" s="91" t="s">
        <v>11</v>
      </c>
      <c r="D83" s="70" t="str">
        <f>IFERROR(_xlfn.XLOOKUP(C83, 'Aide et cotations'!$A$190:$A$194, 'Aide et cotations'!$B$190:$B$194), "")</f>
        <v>Aucune étude spécifique réalisée pour identifier les zones de bruit</v>
      </c>
      <c r="E83" s="71" cm="1">
        <f t="array" ref="E83">IF(C83="", "", IF(C83="Non concerné", 0,
   IFERROR(
      MAX(
         _xlfn._xlws.FILTER(
            INDEX('Aide et cotations'!$A$2:$CN$380,, MATCH(B83, 'Aide et cotations'!$A$1:$CN$1, 0)),
            'Aide et cotations'!$A$2:$A$380 = C83
         )
      ),
   "")
))</f>
        <v>0</v>
      </c>
      <c r="F83" s="71">
        <f>IF('Outil de calcul'!C83="", "", IF('Outil de calcul'!C83="Non concerné", 0, IFERROR(MAX(INDEX('Aide et cotations'!$A$1:$BN$380, 0, MATCH('Outil de calcul'!B83,'Aide et cotations'!$A$1:$CN$1, 0))), "")))</f>
        <v>2</v>
      </c>
    </row>
    <row r="84" spans="2:6" ht="41.4" customHeight="1" x14ac:dyDescent="0.35">
      <c r="B84" s="69" t="s">
        <v>92</v>
      </c>
      <c r="C84" s="91" t="s">
        <v>95</v>
      </c>
      <c r="D84" s="70" t="str">
        <f>IFERROR(_xlfn.XLOOKUP(C84, 'Aide et cotations'!$A$195:$A$200, 'Aide et cotations'!$B$195:$B$200), "")</f>
        <v xml:space="preserve">Sérigraphie, vitrages dépolies, bandes visibles, grillages intégrés directement dans le vitrage, vitrage anto-collision </v>
      </c>
      <c r="E84" s="71" cm="1">
        <f t="array" ref="E84">IF(C84="", "", IF(C84="Non concerné", 0,
   IFERROR(
      MAX(
         _xlfn._xlws.FILTER(
            INDEX('Aide et cotations'!$A$2:$CN$380,, MATCH(B84, 'Aide et cotations'!$A$1:$CN$1, 0)),
            'Aide et cotations'!$A$2:$A$380 = C84
         )
      ),
   "")
))</f>
        <v>2</v>
      </c>
      <c r="F84" s="71">
        <f>IF('Outil de calcul'!C84="", "", IF('Outil de calcul'!C84="Non concerné", 0, IFERROR(MAX(INDEX('Aide et cotations'!$A$1:$BN$380, 0, MATCH('Outil de calcul'!B84,'Aide et cotations'!$A$1:$CN$1, 0))), "")))</f>
        <v>3</v>
      </c>
    </row>
    <row r="85" spans="2:6" ht="18" x14ac:dyDescent="0.35">
      <c r="B85" s="112" t="s">
        <v>140</v>
      </c>
      <c r="C85" s="112"/>
      <c r="D85" s="89" t="s">
        <v>246</v>
      </c>
      <c r="E85" s="89" t="s">
        <v>166</v>
      </c>
      <c r="F85" s="89" t="s">
        <v>204</v>
      </c>
    </row>
    <row r="86" spans="2:6" ht="72" customHeight="1" x14ac:dyDescent="0.35">
      <c r="B86" s="69" t="s">
        <v>6</v>
      </c>
      <c r="C86" s="91" t="s">
        <v>1</v>
      </c>
      <c r="D86" s="70" t="str">
        <f>IFERROR(_xlfn.XLOOKUP(C86, 'Aide et cotations'!$A$201:$A$204, 'Aide et cotations'!$B$201:$B$204), "")</f>
        <v>Connexions entre le site et des espaces de nature avoisinants 
Exemples : parcs, friches, corridors bleus/verts régionaux, haies, bandes enherbées, fossés végétalisés, noues continues, alignements d’arbres, toitures et façades végétalisées,  etc.</v>
      </c>
      <c r="E86" s="71" cm="1">
        <f t="array" ref="E86">IF(C86="", "", IF(C86="Non concerné", 0,
   IFERROR(
      MAX(
         _xlfn._xlws.FILTER(
            INDEX('Aide et cotations'!$A$2:$CN$380,, MATCH(B86, 'Aide et cotations'!$A$1:$CN$1, 0)),
            'Aide et cotations'!$A$2:$A$380 = C86
         )
      ),
   "")
))</f>
        <v>1</v>
      </c>
      <c r="F86" s="71">
        <f>IF('Outil de calcul'!C86="", "", IF('Outil de calcul'!C86="Non concerné", 0, IFERROR(MAX(INDEX('Aide et cotations'!$A$1:$BN$380, 0, MATCH('Outil de calcul'!B86,'Aide et cotations'!$A$1:$CN$1, 0))), "")))</f>
        <v>1</v>
      </c>
    </row>
    <row r="87" spans="2:6" ht="75.599999999999994" customHeight="1" x14ac:dyDescent="0.35">
      <c r="B87" s="69" t="s">
        <v>7</v>
      </c>
      <c r="C87" s="91" t="s">
        <v>11</v>
      </c>
      <c r="D87" s="70" t="str">
        <f>IFERROR(_xlfn.XLOOKUP(C87, 'Aide et cotations'!$A$205:$A$208, 'Aide et cotations'!$B$205:$B$208), "")</f>
        <v>Espaces végétalisés fragmentés, isolés ou imperméabilisés entre eux</v>
      </c>
      <c r="E87" s="71" cm="1">
        <f t="array" ref="E87">IF(C87="", "", IF(C87="Non concerné", 0,
   IFERROR(
      MAX(
         _xlfn._xlws.FILTER(
            INDEX('Aide et cotations'!$A$2:$CN$380,, MATCH(B87, 'Aide et cotations'!$A$1:$CN$1, 0)),
            'Aide et cotations'!$A$2:$A$380 = C87
         )
      ),
   "")
))</f>
        <v>0</v>
      </c>
      <c r="F87" s="71">
        <f>IF('Outil de calcul'!C87="", "", IF('Outil de calcul'!C87="Non concerné", 0, IFERROR(MAX(INDEX('Aide et cotations'!$A$1:$BN$380, 0, MATCH('Outil de calcul'!B87,'Aide et cotations'!$A$1:$CN$1, 0))), "")))</f>
        <v>1</v>
      </c>
    </row>
    <row r="88" spans="2:6" ht="59.4" customHeight="1" x14ac:dyDescent="0.35">
      <c r="B88" s="69" t="s">
        <v>16</v>
      </c>
      <c r="C88" s="91" t="s">
        <v>4</v>
      </c>
      <c r="D88" s="70" t="str">
        <f>IFERROR(_xlfn.XLOOKUP(C88, 'Aide et cotations'!$A$209:$A$213, 'Aide et cotations'!$B$209:$B$213), "")</f>
        <v>Haie ou clôture ajourée en bas (espacement 10-15 cm), passage pour hérissons, reptiles, batraciens ; absence de muret plein, pas de grille verticale sans espace en bas</v>
      </c>
      <c r="E88" s="71" cm="1">
        <f t="array" ref="E88">IF(C88="", "", IF(C88="Non concerné", 0,
   IFERROR(
      MAX(
         _xlfn._xlws.FILTER(
            INDEX('Aide et cotations'!$A$2:$CN$380,, MATCH(B88, 'Aide et cotations'!$A$1:$CN$1, 0)),
            'Aide et cotations'!$A$2:$A$380 = C88
         )
      ),
   "")
))</f>
        <v>1</v>
      </c>
      <c r="F88" s="71">
        <f>IF('Outil de calcul'!C88="", "", IF('Outil de calcul'!C88="Non concerné", 0, IFERROR(MAX(INDEX('Aide et cotations'!$A$1:$BN$380, 0, MATCH('Outil de calcul'!B88,'Aide et cotations'!$A$1:$CN$1, 0))), "")))</f>
        <v>2</v>
      </c>
    </row>
    <row r="89" spans="2:6" ht="6.6" customHeight="1" x14ac:dyDescent="0.35"/>
    <row r="90" spans="2:6" ht="18" x14ac:dyDescent="0.4">
      <c r="B90" s="113" t="s">
        <v>227</v>
      </c>
      <c r="C90" s="113"/>
      <c r="D90" s="113"/>
      <c r="E90" s="113"/>
      <c r="F90" s="113"/>
    </row>
    <row r="91" spans="2:6" ht="5.4" customHeight="1" x14ac:dyDescent="0.35"/>
    <row r="92" spans="2:6" ht="18" x14ac:dyDescent="0.35">
      <c r="B92" s="112" t="s">
        <v>58</v>
      </c>
      <c r="C92" s="112"/>
      <c r="D92" s="89" t="s">
        <v>246</v>
      </c>
      <c r="E92" s="89" t="s">
        <v>166</v>
      </c>
      <c r="F92" s="89" t="s">
        <v>204</v>
      </c>
    </row>
    <row r="93" spans="2:6" ht="62.4" customHeight="1" x14ac:dyDescent="0.35">
      <c r="B93" s="69" t="s">
        <v>57</v>
      </c>
      <c r="C93" s="91"/>
      <c r="D93" s="70" t="str">
        <f>IFERROR(_xlfn.XLOOKUP(C93, 'Aide et cotations'!$A$88:$A$92, 'Aide et cotations'!$B$88:$B$92), "")</f>
        <v/>
      </c>
      <c r="E93" s="71" t="str" cm="1">
        <f t="array" ref="E93">IF(C93="", "", IF(C93="Non concerné", 0,
   IFERROR(
      MAX(
         _xlfn._xlws.FILTER(
            INDEX('Aide et cotations'!$A$2:$CN$380,, MATCH(B93, 'Aide et cotations'!$A$1:$CN$1, 0)),
            'Aide et cotations'!$A$2:$A$380 = C93
         )
      ),
   "")
))</f>
        <v/>
      </c>
      <c r="F93" s="71" t="str">
        <f>IF('Outil de calcul'!C93="", "", IF('Outil de calcul'!C93="Non concerné", 0, IFERROR(MAX(INDEX('Aide et cotations'!$A$1:$BN$380, 0, MATCH('Outil de calcul'!B93,'Aide et cotations'!$A$1:$CN$1, 0))), "")))</f>
        <v/>
      </c>
    </row>
    <row r="94" spans="2:6" x14ac:dyDescent="0.35">
      <c r="B94" s="69" t="s">
        <v>23</v>
      </c>
      <c r="C94" s="96"/>
      <c r="D94" s="74"/>
      <c r="E94" s="75"/>
      <c r="F94" s="75"/>
    </row>
    <row r="95" spans="2:6" ht="62.4" customHeight="1" x14ac:dyDescent="0.35">
      <c r="B95" s="73" t="s">
        <v>59</v>
      </c>
      <c r="C95" s="91"/>
      <c r="D95" s="70" t="str">
        <f>IFERROR(_xlfn.XLOOKUP(C95, 'Aide et cotations'!$A$93:$A$95, 'Aide et cotations'!$B$93:$B$95), "")</f>
        <v/>
      </c>
      <c r="E95" s="71" t="str" cm="1">
        <f t="array" ref="E95">IF(C95="", "", IF(C95="Non concerné", 0,
   IFERROR(
      MAX(
         _xlfn._xlws.FILTER(
            INDEX('Aide et cotations'!$A$2:$CN$380,, MATCH(B95, 'Aide et cotations'!$A$1:$CN$1, 0)),
            'Aide et cotations'!$A$2:$A$380 = C95
         )
      ),
   "")
))</f>
        <v/>
      </c>
      <c r="F95" s="71" t="str">
        <f>IF('Outil de calcul'!C95="", "", IF('Outil de calcul'!C95="Non concerné", 0, IFERROR(MAX(INDEX('Aide et cotations'!$A$1:$BN$380, 0, MATCH('Outil de calcul'!B95,'Aide et cotations'!$A$1:$CN$1, 0))), "")))</f>
        <v/>
      </c>
    </row>
    <row r="96" spans="2:6" ht="46.95" customHeight="1" x14ac:dyDescent="0.35">
      <c r="B96" s="73" t="s">
        <v>60</v>
      </c>
      <c r="C96" s="91"/>
      <c r="D96" s="70" t="str">
        <f>IFERROR(_xlfn.XLOOKUP(C96, 'Aide et cotations'!$A$96:$A$98, 'Aide et cotations'!$B$96:$B$98), "")</f>
        <v/>
      </c>
      <c r="E96" s="71" t="str" cm="1">
        <f t="array" ref="E96">IF(C96="", "", IF(C96="Non concerné", 0,
   IFERROR(
      MAX(
         _xlfn._xlws.FILTER(
            INDEX('Aide et cotations'!$A$2:$CN$380,, MATCH(B96, 'Aide et cotations'!$A$1:$CN$1, 0)),
            'Aide et cotations'!$A$2:$A$380 = C96
         )
      ),
   "")
))</f>
        <v/>
      </c>
      <c r="F96" s="71" t="str">
        <f>IF('Outil de calcul'!C96="", "", IF('Outil de calcul'!C96="Non concerné", 0, IFERROR(MAX(INDEX('Aide et cotations'!$A$1:$BN$380, 0, MATCH('Outil de calcul'!B96,'Aide et cotations'!$A$1:$CN$1, 0))), "")))</f>
        <v/>
      </c>
    </row>
    <row r="97" spans="2:6" ht="46.95" customHeight="1" x14ac:dyDescent="0.35">
      <c r="B97" s="73" t="s">
        <v>62</v>
      </c>
      <c r="C97" s="91"/>
      <c r="D97" s="70" t="str">
        <f>IFERROR(_xlfn.XLOOKUP(C97, 'Aide et cotations'!$A$99:$A$101, 'Aide et cotations'!$B$99:$B$101), "")</f>
        <v/>
      </c>
      <c r="E97" s="71" t="str" cm="1">
        <f t="array" ref="E97">IF(C97="", "", IF(C97="Non concerné", 0,
   IFERROR(
      MAX(
         _xlfn._xlws.FILTER(
            INDEX('Aide et cotations'!$A$2:$CN$380,, MATCH(B97, 'Aide et cotations'!$A$1:$CN$1, 0)),
            'Aide et cotations'!$A$2:$A$380 = C97
         )
      ),
   "")
))</f>
        <v/>
      </c>
      <c r="F97" s="71" t="str">
        <f>IF('Outil de calcul'!C97="", "", IF('Outil de calcul'!C97="Non concerné", 0, IFERROR(MAX(INDEX('Aide et cotations'!$A$1:$BN$380, 0, MATCH('Outil de calcul'!B97,'Aide et cotations'!$A$1:$CN$1, 0))), "")))</f>
        <v/>
      </c>
    </row>
    <row r="98" spans="2:6" ht="31.2" customHeight="1" x14ac:dyDescent="0.35">
      <c r="B98" s="73" t="s">
        <v>61</v>
      </c>
      <c r="C98" s="91"/>
      <c r="D98" s="70" t="str">
        <f>IFERROR(_xlfn.XLOOKUP(C98, 'Aide et cotations'!$A$102:$A$104, 'Aide et cotations'!$B$102:$B$104), "")</f>
        <v/>
      </c>
      <c r="E98" s="71" t="str" cm="1">
        <f t="array" ref="E98">IF(C98="", "", IF(C98="Non concerné", 0,
   IFERROR(
      MAX(
         _xlfn._xlws.FILTER(
            INDEX('Aide et cotations'!$A$2:$CN$380,, MATCH(B98, 'Aide et cotations'!$A$1:$CN$1, 0)),
            'Aide et cotations'!$A$2:$A$380 = C98
         )
      ),
   "")
))</f>
        <v/>
      </c>
      <c r="F98" s="71" t="str">
        <f>IF('Outil de calcul'!C98="", "", IF('Outil de calcul'!C98="Non concerné", 0, IFERROR(MAX(INDEX('Aide et cotations'!$A$1:$BN$380, 0, MATCH('Outil de calcul'!B98,'Aide et cotations'!$A$1:$CN$1, 0))), "")))</f>
        <v/>
      </c>
    </row>
    <row r="99" spans="2:6" ht="18" x14ac:dyDescent="0.35">
      <c r="B99" s="112" t="s">
        <v>141</v>
      </c>
      <c r="C99" s="112"/>
      <c r="D99" s="89" t="s">
        <v>246</v>
      </c>
      <c r="E99" s="89" t="s">
        <v>166</v>
      </c>
      <c r="F99" s="89" t="s">
        <v>204</v>
      </c>
    </row>
    <row r="100" spans="2:6" ht="46.95" customHeight="1" x14ac:dyDescent="0.35">
      <c r="B100" s="69" t="s">
        <v>145</v>
      </c>
      <c r="C100" s="91"/>
      <c r="D100" s="70" t="str">
        <f>IFERROR(_xlfn.XLOOKUP(C100, 'Aide et cotations'!$A$105:$A$108, 'Aide et cotations'!$B$105:$B$108), "")</f>
        <v/>
      </c>
      <c r="E100" s="71" t="str" cm="1">
        <f t="array" ref="E100">IF(C100="", "", IF(C100="Non concerné", 0,
   IFERROR(
      MAX(
         _xlfn._xlws.FILTER(
            INDEX('Aide et cotations'!$A$2:$CN$380,, MATCH(B100, 'Aide et cotations'!$A$1:$CN$1, 0)),
            'Aide et cotations'!$A$2:$A$380 = C100
         )
      ),
   "")
))</f>
        <v/>
      </c>
      <c r="F100" s="71" t="str">
        <f>IF('Outil de calcul'!C100="", "", IF('Outil de calcul'!C100="Non concerné", 0, IFERROR(MAX(INDEX('Aide et cotations'!$A$1:$BN$380, 0, MATCH('Outil de calcul'!B100,'Aide et cotations'!$A$1:$CN$1, 0))), "")))</f>
        <v/>
      </c>
    </row>
    <row r="101" spans="2:6" ht="46.95" customHeight="1" x14ac:dyDescent="0.35">
      <c r="B101" s="72" t="s">
        <v>225</v>
      </c>
      <c r="C101" s="91"/>
      <c r="D101" s="70" t="str">
        <f>IFERROR(_xlfn.XLOOKUP(C101, 'Aide et cotations'!$A$109:$A$111, 'Aide et cotations'!$B$109:$B$111), "")</f>
        <v/>
      </c>
      <c r="E101" s="71" t="str" cm="1">
        <f t="array" ref="E101">IF(C101="", "", IF(C101="Non concerné", 0,
   IFERROR(
      MAX(
         _xlfn._xlws.FILTER(
            INDEX('Aide et cotations'!$A$2:$CN$380,, MATCH(B101, 'Aide et cotations'!$A$1:$CN$1, 0)),
            'Aide et cotations'!$A$2:$A$380 = C101
         )
      ),
   "")
))</f>
        <v/>
      </c>
      <c r="F101" s="71" t="str">
        <f>IF('Outil de calcul'!C101="", "", IF('Outil de calcul'!C101="Non concerné", 0, IFERROR(MAX(INDEX('Aide et cotations'!$A$1:$BN$380, 0, MATCH('Outil de calcul'!B101,'Aide et cotations'!$A$1:$CN$1, 0))), "")))</f>
        <v/>
      </c>
    </row>
    <row r="102" spans="2:6" x14ac:dyDescent="0.35">
      <c r="B102" s="69" t="s">
        <v>12</v>
      </c>
      <c r="C102" s="97"/>
      <c r="D102" s="74"/>
      <c r="E102" s="75"/>
      <c r="F102" s="75"/>
    </row>
    <row r="103" spans="2:6" x14ac:dyDescent="0.35">
      <c r="B103" s="73" t="s">
        <v>63</v>
      </c>
      <c r="C103" s="91"/>
      <c r="D103" s="70" t="str">
        <f>IFERROR(_xlfn.XLOOKUP(C103, 'Aide et cotations'!$A$112:$A$114, 'Aide et cotations'!$B$112:$B$114), "")</f>
        <v/>
      </c>
      <c r="E103" s="71" t="str" cm="1">
        <f t="array" ref="E103">IF(C103="", "", IF(C103="Non concerné", 0,
   IFERROR(
      MAX(
         _xlfn._xlws.FILTER(
            INDEX('Aide et cotations'!$A$2:$CN$380,, MATCH(B103, 'Aide et cotations'!$A$1:$CN$1, 0)),
            'Aide et cotations'!$A$2:$A$380 = C103
         )
      ),
   "")
))</f>
        <v/>
      </c>
      <c r="F103" s="71" t="str">
        <f>IF('Outil de calcul'!C103="", "", IF('Outil de calcul'!C103="Non concerné", 0, IFERROR(MAX(INDEX('Aide et cotations'!$A$1:$BN$380, 0, MATCH('Outil de calcul'!B103,'Aide et cotations'!$A$1:$CN$1, 0))), "")))</f>
        <v/>
      </c>
    </row>
    <row r="104" spans="2:6" x14ac:dyDescent="0.35">
      <c r="B104" s="73" t="s">
        <v>13</v>
      </c>
      <c r="C104" s="91"/>
      <c r="D104" s="70" t="str">
        <f>IFERROR(_xlfn.XLOOKUP(C104, 'Aide et cotations'!$A$115:$A$117, 'Aide et cotations'!$B$115:$B$117), "")</f>
        <v/>
      </c>
      <c r="E104" s="71" t="str" cm="1">
        <f t="array" ref="E104">IF(C104="", "", IF(C104="Non concerné", 0,
   IFERROR(
      MAX(
         _xlfn._xlws.FILTER(
            INDEX('Aide et cotations'!$A$2:$CN$380,, MATCH(B104, 'Aide et cotations'!$A$1:$CN$1, 0)),
            'Aide et cotations'!$A$2:$A$380 = C104
         )
      ),
   "")
))</f>
        <v/>
      </c>
      <c r="F104" s="71" t="str">
        <f>IF('Outil de calcul'!C104="", "", IF('Outil de calcul'!C104="Non concerné", 0, IFERROR(MAX(INDEX('Aide et cotations'!$A$1:$BN$380, 0, MATCH('Outil de calcul'!B104,'Aide et cotations'!$A$1:$CN$1, 0))), "")))</f>
        <v/>
      </c>
    </row>
    <row r="105" spans="2:6" x14ac:dyDescent="0.35">
      <c r="B105" s="73" t="s">
        <v>14</v>
      </c>
      <c r="C105" s="91"/>
      <c r="D105" s="70" t="str">
        <f>IFERROR(_xlfn.XLOOKUP(C105, 'Aide et cotations'!$A$118:$A$120, 'Aide et cotations'!$B$118:$B$120), "")</f>
        <v/>
      </c>
      <c r="E105" s="71" t="str" cm="1">
        <f t="array" ref="E105">IF(C105="", "", IF(C105="Non concerné", 0,
   IFERROR(
      MAX(
         _xlfn._xlws.FILTER(
            INDEX('Aide et cotations'!$A$2:$CN$380,, MATCH(B105, 'Aide et cotations'!$A$1:$CN$1, 0)),
            'Aide et cotations'!$A$2:$A$380 = C105
         )
      ),
   "")
))</f>
        <v/>
      </c>
      <c r="F105" s="71" t="str">
        <f>IF('Outil de calcul'!C105="", "", IF('Outil de calcul'!C105="Non concerné", 0, IFERROR(MAX(INDEX('Aide et cotations'!$A$1:$BN$380, 0, MATCH('Outil de calcul'!B105,'Aide et cotations'!$A$1:$CN$1, 0))), "")))</f>
        <v/>
      </c>
    </row>
    <row r="106" spans="2:6" x14ac:dyDescent="0.35">
      <c r="B106" s="73" t="s">
        <v>64</v>
      </c>
      <c r="C106" s="91"/>
      <c r="D106" s="70" t="str">
        <f>IFERROR(_xlfn.XLOOKUP(C106, 'Aide et cotations'!$A$121:$A$123, 'Aide et cotations'!$B$121:$B$123), "")</f>
        <v/>
      </c>
      <c r="E106" s="71" t="str" cm="1">
        <f t="array" ref="E106">IF(C106="", "", IF(C106="Non concerné", 0,
   IFERROR(
      MAX(
         _xlfn._xlws.FILTER(
            INDEX('Aide et cotations'!$A$2:$CN$380,, MATCH(B106, 'Aide et cotations'!$A$1:$CN$1, 0)),
            'Aide et cotations'!$A$2:$A$380 = C106
         )
      ),
   "")
))</f>
        <v/>
      </c>
      <c r="F106" s="71" t="str">
        <f>IF('Outil de calcul'!C106="", "", IF('Outil de calcul'!C106="Non concerné", 0, IFERROR(MAX(INDEX('Aide et cotations'!$A$1:$BN$380, 0, MATCH('Outil de calcul'!B106,'Aide et cotations'!$A$1:$CN$1, 0))), "")))</f>
        <v/>
      </c>
    </row>
    <row r="107" spans="2:6" x14ac:dyDescent="0.35">
      <c r="B107" s="73" t="s">
        <v>15</v>
      </c>
      <c r="C107" s="91"/>
      <c r="D107" s="70" t="str">
        <f>IFERROR(_xlfn.XLOOKUP(C107, 'Aide et cotations'!$A$124:$A$126, 'Aide et cotations'!$B$124:$B$126), "")</f>
        <v/>
      </c>
      <c r="E107" s="71" t="str" cm="1">
        <f t="array" ref="E107">IF(C107="", "", IF(C107="Non concerné", 0,
   IFERROR(
      MAX(
         _xlfn._xlws.FILTER(
            INDEX('Aide et cotations'!$A$2:$CN$380,, MATCH(B107, 'Aide et cotations'!$A$1:$CN$1, 0)),
            'Aide et cotations'!$A$2:$A$380 = C107
         )
      ),
   "")
))</f>
        <v/>
      </c>
      <c r="F107" s="71" t="str">
        <f>IF('Outil de calcul'!C107="", "", IF('Outil de calcul'!C107="Non concerné", 0, IFERROR(MAX(INDEX('Aide et cotations'!$A$1:$BN$380, 0, MATCH('Outil de calcul'!B107,'Aide et cotations'!$A$1:$CN$1, 0))), "")))</f>
        <v/>
      </c>
    </row>
    <row r="108" spans="2:6" x14ac:dyDescent="0.35">
      <c r="B108" s="73" t="s">
        <v>65</v>
      </c>
      <c r="C108" s="91"/>
      <c r="D108" s="70" t="str">
        <f>IFERROR(_xlfn.XLOOKUP(C108, 'Aide et cotations'!$A$127:$A$129, 'Aide et cotations'!$B$127:$B$129), "")</f>
        <v/>
      </c>
      <c r="E108" s="71" t="str" cm="1">
        <f t="array" ref="E108">IF(C108="", "", IF(C108="Non concerné", 0,
   IFERROR(
      MAX(
         _xlfn._xlws.FILTER(
            INDEX('Aide et cotations'!$A$2:$CN$380,, MATCH(B108, 'Aide et cotations'!$A$1:$CN$1, 0)),
            'Aide et cotations'!$A$2:$A$380 = C108
         )
      ),
   "")
))</f>
        <v/>
      </c>
      <c r="F108" s="71" t="str">
        <f>IF('Outil de calcul'!C108="", "", IF('Outil de calcul'!C108="Non concerné", 0, IFERROR(MAX(INDEX('Aide et cotations'!$A$1:$BN$380, 0, MATCH('Outil de calcul'!B108,'Aide et cotations'!$A$1:$CN$1, 0))), "")))</f>
        <v/>
      </c>
    </row>
    <row r="109" spans="2:6" ht="31.2" x14ac:dyDescent="0.35">
      <c r="B109" s="69" t="s">
        <v>201</v>
      </c>
      <c r="C109" s="91"/>
      <c r="D109" s="70" t="str">
        <f>IFERROR(_xlfn.XLOOKUP(C109, 'Aide et cotations'!$A$130:$A$134, 'Aide et cotations'!$B$130:$B$134), "")</f>
        <v/>
      </c>
      <c r="E109" s="71" t="str" cm="1">
        <f t="array" ref="E109">IF(C109="", "", IF(C109="Non concerné", 0,
   IFERROR(
      MAX(
         _xlfn._xlws.FILTER(
            INDEX('Aide et cotations'!$A$2:$CN$380,, MATCH(B109, 'Aide et cotations'!$A$1:$CN$1, 0)),
            'Aide et cotations'!$A$2:$A$380 = C109
         )
      ),
   "")
))</f>
        <v/>
      </c>
      <c r="F109" s="71" t="str">
        <f>IF('Outil de calcul'!C109="", "", IF('Outil de calcul'!C109="Non concerné", 0, IFERROR(MAX(INDEX('Aide et cotations'!$A$1:$BN$380, 0, MATCH('Outil de calcul'!B109,'Aide et cotations'!$A$1:$CN$1, 0))), "")))</f>
        <v/>
      </c>
    </row>
    <row r="110" spans="2:6" ht="31.2" x14ac:dyDescent="0.35">
      <c r="B110" s="69" t="s">
        <v>27</v>
      </c>
      <c r="C110" s="97"/>
      <c r="D110" s="74"/>
      <c r="E110" s="75"/>
      <c r="F110" s="75"/>
    </row>
    <row r="111" spans="2:6" x14ac:dyDescent="0.35">
      <c r="B111" s="73" t="s">
        <v>226</v>
      </c>
      <c r="C111" s="91"/>
      <c r="D111" s="70" t="str">
        <f>IFERROR(_xlfn.XLOOKUP(C111, 'Aide et cotations'!$A$135:$A$137, 'Aide et cotations'!$B$135:$B$137), "")</f>
        <v/>
      </c>
      <c r="E111" s="71" t="str" cm="1">
        <f t="array" ref="E111">IF(C111="", "", IF(C111="Non concerné", 0,
   IFERROR(
      MAX(
         _xlfn._xlws.FILTER(
            INDEX('Aide et cotations'!$A$2:$CN$380,, MATCH(B111, 'Aide et cotations'!$A$1:$CN$1, 0)),
            'Aide et cotations'!$A$2:$A$380 = C111
         )
      ),
   "")
))</f>
        <v/>
      </c>
      <c r="F111" s="71" t="str">
        <f>IF('Outil de calcul'!C111="", "", IF('Outil de calcul'!C111="Non concerné", 0, IFERROR(MAX(INDEX('Aide et cotations'!$A$1:$BN$380, 0, MATCH('Outil de calcul'!B111,'Aide et cotations'!$A$1:$CN$1, 0))), "")))</f>
        <v/>
      </c>
    </row>
    <row r="112" spans="2:6" x14ac:dyDescent="0.35">
      <c r="B112" s="73" t="s">
        <v>324</v>
      </c>
      <c r="C112" s="91"/>
      <c r="D112" s="70" t="str">
        <f>IFERROR(_xlfn.XLOOKUP(C112, 'Aide et cotations'!$A$138:$A$140, 'Aide et cotations'!$B$138:$B$140), "")</f>
        <v/>
      </c>
      <c r="E112" s="71" t="str" cm="1">
        <f t="array" ref="E112">IF(C112="", "", IF(C112="Non concerné", 0,
   IFERROR(
      MAX(
         _xlfn._xlws.FILTER(
            INDEX('Aide et cotations'!$A$2:$CN$380,, MATCH(B112, 'Aide et cotations'!$A$1:$CN$1, 0)),
            'Aide et cotations'!$A$2:$A$380 = C112
         )
      ),
   "")
))</f>
        <v/>
      </c>
      <c r="F112" s="71" t="str">
        <f>IF('Outil de calcul'!C112="", "", IF('Outil de calcul'!C112="Non concerné", 0, IFERROR(MAX(INDEX('Aide et cotations'!$A$1:$BN$380, 0, MATCH('Outil de calcul'!B112,'Aide et cotations'!$A$1:$CN$1, 0))), "")))</f>
        <v/>
      </c>
    </row>
    <row r="113" spans="2:6" x14ac:dyDescent="0.35">
      <c r="B113" s="73" t="s">
        <v>325</v>
      </c>
      <c r="C113" s="91"/>
      <c r="D113" s="70" t="str">
        <f>IFERROR(_xlfn.XLOOKUP(C113, 'Aide et cotations'!$A$141:$A$143, 'Aide et cotations'!$B$141:$B$143), "")</f>
        <v/>
      </c>
      <c r="E113" s="71" t="str" cm="1">
        <f t="array" ref="E113">IF(C113="", "", IF(C113="Non concerné", 0,
   IFERROR(
      MAX(
         _xlfn._xlws.FILTER(
            INDEX('Aide et cotations'!$A$2:$CN$380,, MATCH(B113, 'Aide et cotations'!$A$1:$CN$1, 0)),
            'Aide et cotations'!$A$2:$A$380 = C113
         )
      ),
   "")
))</f>
        <v/>
      </c>
      <c r="F113" s="71" t="str">
        <f>IF('Outil de calcul'!C113="", "", IF('Outil de calcul'!C113="Non concerné", 0, IFERROR(MAX(INDEX('Aide et cotations'!$A$1:$BN$380, 0, MATCH('Outil de calcul'!B113,'Aide et cotations'!$A$1:$CN$1, 0))), "")))</f>
        <v/>
      </c>
    </row>
    <row r="114" spans="2:6" x14ac:dyDescent="0.35">
      <c r="B114" s="73" t="s">
        <v>326</v>
      </c>
      <c r="C114" s="91"/>
      <c r="D114" s="70" t="str">
        <f>IFERROR(_xlfn.XLOOKUP(C114, 'Aide et cotations'!$A$144:$A$146, 'Aide et cotations'!$B$144:$B$146), "")</f>
        <v/>
      </c>
      <c r="E114" s="71" t="str" cm="1">
        <f t="array" ref="E114">IF(C114="", "", IF(C114="Non concerné", 0,
   IFERROR(
      MAX(
         _xlfn._xlws.FILTER(
            INDEX('Aide et cotations'!$A$2:$CN$380,, MATCH(B114, 'Aide et cotations'!$A$1:$CN$1, 0)),
            'Aide et cotations'!$A$2:$A$380 = C114
         )
      ),
   "")
))</f>
        <v/>
      </c>
      <c r="F114" s="71" t="str">
        <f>IF('Outil de calcul'!C114="", "", IF('Outil de calcul'!C114="Non concerné", 0, IFERROR(MAX(INDEX('Aide et cotations'!$A$1:$BN$380, 0, MATCH('Outil de calcul'!B114,'Aide et cotations'!$A$1:$CN$1, 0))), "")))</f>
        <v/>
      </c>
    </row>
    <row r="115" spans="2:6" ht="31.2" customHeight="1" x14ac:dyDescent="0.35">
      <c r="B115" s="69" t="s">
        <v>72</v>
      </c>
      <c r="C115" s="91"/>
      <c r="D115" s="70" t="str">
        <f>IFERROR(_xlfn.XLOOKUP(C115, 'Aide et cotations'!$A$147:$A$150, 'Aide et cotations'!$B$147:$B$150), "")</f>
        <v/>
      </c>
      <c r="E115" s="71" t="str" cm="1">
        <f t="array" ref="E115">IF(C115="", "", IF(C115="Non concerné", 0,
   IFERROR(
      MAX(
         _xlfn._xlws.FILTER(
            INDEX('Aide et cotations'!$A$2:$CN$380,, MATCH(B115, 'Aide et cotations'!$A$1:$CN$1, 0)),
            'Aide et cotations'!$A$2:$A$380 = C115
         )
      ),
   "")
))</f>
        <v/>
      </c>
      <c r="F115" s="71" t="str">
        <f>IF('Outil de calcul'!C115="", "", IF('Outil de calcul'!C115="Non concerné", 0, IFERROR(MAX(INDEX('Aide et cotations'!$A$1:$BN$380, 0, MATCH('Outil de calcul'!B115,'Aide et cotations'!$A$1:$CN$1, 0))), "")))</f>
        <v/>
      </c>
    </row>
    <row r="116" spans="2:6" x14ac:dyDescent="0.35">
      <c r="B116" s="69" t="s">
        <v>125</v>
      </c>
      <c r="C116" s="97"/>
      <c r="D116" s="74"/>
      <c r="E116" s="75"/>
      <c r="F116" s="75"/>
    </row>
    <row r="117" spans="2:6" x14ac:dyDescent="0.35">
      <c r="B117" s="73" t="s">
        <v>327</v>
      </c>
      <c r="C117" s="91"/>
      <c r="D117" s="70" t="str">
        <f>IFERROR(_xlfn.XLOOKUP(C117, 'Aide et cotations'!$A$151:$A$153, 'Aide et cotations'!$B$151:$B$153), "")</f>
        <v/>
      </c>
      <c r="E117" s="71" t="str" cm="1">
        <f t="array" ref="E117">IF(C117="", "", IF(C117="Non concerné", 0,
   IFERROR(
      MAX(
         _xlfn._xlws.FILTER(
            INDEX('Aide et cotations'!$A$2:$CN$380,, MATCH(B117, 'Aide et cotations'!$A$1:$CN$1, 0)),
            'Aide et cotations'!$A$2:$A$380 = C117
         )
      ),
   "")
))</f>
        <v/>
      </c>
      <c r="F117" s="71" t="str">
        <f>IF('Outil de calcul'!C117="", "", IF('Outil de calcul'!C117="Non concerné", 0, IFERROR(MAX(INDEX('Aide et cotations'!$A$1:$BN$380, 0, MATCH('Outil de calcul'!B117,'Aide et cotations'!$A$1:$CN$1, 0))), "")))</f>
        <v/>
      </c>
    </row>
    <row r="118" spans="2:6" x14ac:dyDescent="0.35">
      <c r="B118" s="73" t="s">
        <v>328</v>
      </c>
      <c r="C118" s="91"/>
      <c r="D118" s="70" t="str">
        <f>IFERROR(_xlfn.XLOOKUP(C118, 'Aide et cotations'!$A$154:$A$156, 'Aide et cotations'!$B$154:$B$156), "")</f>
        <v/>
      </c>
      <c r="E118" s="71" t="str" cm="1">
        <f t="array" ref="E118">IF(C118="", "", IF(C118="Non concerné", 0,
   IFERROR(
      MAX(
         _xlfn._xlws.FILTER(
            INDEX('Aide et cotations'!$A$2:$CN$380,, MATCH(B118, 'Aide et cotations'!$A$1:$CN$1, 0)),
            'Aide et cotations'!$A$2:$A$380 = C118
         )
      ),
   "")
))</f>
        <v/>
      </c>
      <c r="F118" s="71" t="str">
        <f>IF('Outil de calcul'!C118="", "", IF('Outil de calcul'!C118="Non concerné", 0, IFERROR(MAX(INDEX('Aide et cotations'!$A$1:$BN$380, 0, MATCH('Outil de calcul'!B118,'Aide et cotations'!$A$1:$CN$1, 0))), "")))</f>
        <v/>
      </c>
    </row>
    <row r="119" spans="2:6" x14ac:dyDescent="0.35">
      <c r="B119" s="73" t="s">
        <v>329</v>
      </c>
      <c r="C119" s="91"/>
      <c r="D119" s="70" t="str">
        <f>IFERROR(_xlfn.XLOOKUP(C119, 'Aide et cotations'!$A$157:$A$159, 'Aide et cotations'!$B$157:$B$159), "")</f>
        <v/>
      </c>
      <c r="E119" s="71" t="str" cm="1">
        <f t="array" ref="E119">IF(C119="", "", IF(C119="Non concerné", 0,
   IFERROR(
      MAX(
         _xlfn._xlws.FILTER(
            INDEX('Aide et cotations'!$A$2:$CN$380,, MATCH(B119, 'Aide et cotations'!$A$1:$CN$1, 0)),
            'Aide et cotations'!$A$2:$A$380 = C119
         )
      ),
   "")
))</f>
        <v/>
      </c>
      <c r="F119" s="71" t="str">
        <f>IF('Outil de calcul'!C119="", "", IF('Outil de calcul'!C119="Non concerné", 0, IFERROR(MAX(INDEX('Aide et cotations'!$A$1:$BN$380, 0, MATCH('Outil de calcul'!B119,'Aide et cotations'!$A$1:$CN$1, 0))), "")))</f>
        <v/>
      </c>
    </row>
    <row r="120" spans="2:6" x14ac:dyDescent="0.35">
      <c r="B120" s="73" t="s">
        <v>330</v>
      </c>
      <c r="C120" s="91"/>
      <c r="D120" s="70" t="str">
        <f>IFERROR(_xlfn.XLOOKUP(C120, 'Aide et cotations'!$A$160:$A$162, 'Aide et cotations'!$B$160:$B$162), "")</f>
        <v/>
      </c>
      <c r="E120" s="71" t="str" cm="1">
        <f t="array" ref="E120">IF(C120="", "", IF(C120="Non concerné", 0,
   IFERROR(
      MAX(
         _xlfn._xlws.FILTER(
            INDEX('Aide et cotations'!$A$2:$CN$380,, MATCH(B120, 'Aide et cotations'!$A$1:$CN$1, 0)),
            'Aide et cotations'!$A$2:$A$380 = C120
         )
      ),
   "")
))</f>
        <v/>
      </c>
      <c r="F120" s="71" t="str">
        <f>IF('Outil de calcul'!C120="", "", IF('Outil de calcul'!C120="Non concerné", 0, IFERROR(MAX(INDEX('Aide et cotations'!$A$1:$BN$380, 0, MATCH('Outil de calcul'!B120,'Aide et cotations'!$A$1:$CN$1, 0))), "")))</f>
        <v/>
      </c>
    </row>
    <row r="121" spans="2:6" ht="31.2" customHeight="1" x14ac:dyDescent="0.35">
      <c r="B121" s="69" t="s">
        <v>150</v>
      </c>
      <c r="C121" s="91"/>
      <c r="D121" s="70" t="str">
        <f>IFERROR(_xlfn.XLOOKUP(C121, 'Aide et cotations'!$A$163:$A$166, 'Aide et cotations'!$B$163:$B$166), "")</f>
        <v/>
      </c>
      <c r="E121" s="71" t="str" cm="1">
        <f t="array" ref="E121">IF(C121="", "", IF(C121="Non concerné", 0,
   IFERROR(
      MAX(
         _xlfn._xlws.FILTER(
            INDEX('Aide et cotations'!$A$2:$CN$380,, MATCH(B121, 'Aide et cotations'!$A$1:$CN$1, 0)),
            'Aide et cotations'!$A$2:$A$380 = C121
         )
      ),
   "")
))</f>
        <v/>
      </c>
      <c r="F121" s="71" t="str">
        <f>IF('Outil de calcul'!C121="", "", IF('Outil de calcul'!C121="Non concerné", 0, IFERROR(MAX(INDEX('Aide et cotations'!$A$1:$BN$380, 0, MATCH('Outil de calcul'!B121,'Aide et cotations'!$A$1:$CN$1, 0))), "")))</f>
        <v/>
      </c>
    </row>
    <row r="122" spans="2:6" ht="18" x14ac:dyDescent="0.35">
      <c r="B122" s="112" t="s">
        <v>139</v>
      </c>
      <c r="C122" s="112"/>
      <c r="D122" s="89" t="s">
        <v>246</v>
      </c>
      <c r="E122" s="89" t="s">
        <v>166</v>
      </c>
      <c r="F122" s="89" t="s">
        <v>204</v>
      </c>
    </row>
    <row r="123" spans="2:6" ht="46.95" customHeight="1" x14ac:dyDescent="0.35">
      <c r="B123" s="69" t="s">
        <v>190</v>
      </c>
      <c r="C123" s="91"/>
      <c r="D123" s="70" t="str">
        <f>IFERROR(_xlfn.XLOOKUP(C123, 'Aide et cotations'!$A$167:$A$169, 'Aide et cotations'!$B$167:$B$169), "")</f>
        <v/>
      </c>
      <c r="E123" s="71" t="str" cm="1">
        <f t="array" ref="E123">IF(C123="", "", IF(C123="Non concerné", 0,
   IFERROR(
      MAX(
         _xlfn._xlws.FILTER(
            INDEX('Aide et cotations'!$A$2:$CN$380,, MATCH(B123, 'Aide et cotations'!$A$1:$CN$1, 0)),
            'Aide et cotations'!$A$2:$A$380 = C123
         )
      ),
   "")
))</f>
        <v/>
      </c>
      <c r="F123" s="71" t="str">
        <f>IF('Outil de calcul'!C123="", "", IF('Outil de calcul'!C123="Non concerné", 0, IFERROR(MAX(INDEX('Aide et cotations'!$A$1:$BN$380, 0, MATCH('Outil de calcul'!B123,'Aide et cotations'!$A$1:$CN$1, 0))), "")))</f>
        <v/>
      </c>
    </row>
    <row r="124" spans="2:6" x14ac:dyDescent="0.35">
      <c r="B124" s="69" t="s">
        <v>91</v>
      </c>
      <c r="C124" s="97"/>
      <c r="D124" s="74"/>
      <c r="E124" s="75"/>
      <c r="F124" s="75"/>
    </row>
    <row r="125" spans="2:6" x14ac:dyDescent="0.35">
      <c r="B125" s="73" t="s">
        <v>29</v>
      </c>
      <c r="C125" s="91"/>
      <c r="D125" s="70" t="str">
        <f>IFERROR(_xlfn.XLOOKUP(C125, 'Aide et cotations'!$A$170:$A$173, 'Aide et cotations'!$B$170:$B$173), "")</f>
        <v/>
      </c>
      <c r="E125" s="71" t="str" cm="1">
        <f t="array" ref="E125">IF(C125="", "", IF(C125="Non concerné", 0,
   IFERROR(
      MAX(
         _xlfn._xlws.FILTER(
            INDEX('Aide et cotations'!$A$2:$CN$380,, MATCH(B125, 'Aide et cotations'!$A$1:$CN$1, 0)),
            'Aide et cotations'!$A$2:$A$380 = C125
         )
      ),
   "")
))</f>
        <v/>
      </c>
      <c r="F125" s="71" t="str">
        <f>IF('Outil de calcul'!C125="", "", IF('Outil de calcul'!C125="Non concerné", 0, IFERROR(MAX(INDEX('Aide et cotations'!$A$1:$BN$380, 0, MATCH('Outil de calcul'!B125,'Aide et cotations'!$A$1:$CN$1, 0))), "")))</f>
        <v/>
      </c>
    </row>
    <row r="126" spans="2:6" x14ac:dyDescent="0.35">
      <c r="B126" s="73" t="s">
        <v>82</v>
      </c>
      <c r="C126" s="91"/>
      <c r="D126" s="70" t="str">
        <f>IFERROR(_xlfn.XLOOKUP(C126, 'Aide et cotations'!$A$174:$A$177, 'Aide et cotations'!$B$174:$B$177), "")</f>
        <v/>
      </c>
      <c r="E126" s="71" t="str" cm="1">
        <f t="array" ref="E126">IF(C126="", "", IF(C126="Non concerné", 0,
   IFERROR(
      MAX(
         _xlfn._xlws.FILTER(
            INDEX('Aide et cotations'!$A$2:$CN$380,, MATCH(B126, 'Aide et cotations'!$A$1:$CN$1, 0)),
            'Aide et cotations'!$A$2:$A$380 = C126
         )
      ),
   "")
))</f>
        <v/>
      </c>
      <c r="F126" s="71" t="str">
        <f>IF('Outil de calcul'!C126="", "", IF('Outil de calcul'!C126="Non concerné", 0, IFERROR(MAX(INDEX('Aide et cotations'!$A$1:$BN$380, 0, MATCH('Outil de calcul'!B126,'Aide et cotations'!$A$1:$CN$1, 0))), "")))</f>
        <v/>
      </c>
    </row>
    <row r="127" spans="2:6" ht="31.2" customHeight="1" x14ac:dyDescent="0.35">
      <c r="B127" s="73" t="s">
        <v>126</v>
      </c>
      <c r="C127" s="91"/>
      <c r="D127" s="70" t="str">
        <f>IFERROR(_xlfn.XLOOKUP(C127, 'Aide et cotations'!$A$178:$A$181, 'Aide et cotations'!$B$178:$B$181), "")</f>
        <v/>
      </c>
      <c r="E127" s="71" t="str" cm="1">
        <f t="array" ref="E127">IF(C127="", "", IF(C127="Non concerné", 0,
   IFERROR(
      MAX(
         _xlfn._xlws.FILTER(
            INDEX('Aide et cotations'!$A$2:$CN$380,, MATCH(B127, 'Aide et cotations'!$A$1:$CN$1, 0)),
            'Aide et cotations'!$A$2:$A$380 = C127
         )
      ),
   "")
))</f>
        <v/>
      </c>
      <c r="F127" s="71" t="str">
        <f>IF('Outil de calcul'!C127="", "", IF('Outil de calcul'!C127="Non concerné", 0, IFERROR(MAX(INDEX('Aide et cotations'!$A$1:$BN$380, 0, MATCH('Outil de calcul'!B127,'Aide et cotations'!$A$1:$CN$1, 0))), "")))</f>
        <v/>
      </c>
    </row>
    <row r="128" spans="2:6" x14ac:dyDescent="0.35">
      <c r="B128" s="73" t="s">
        <v>31</v>
      </c>
      <c r="C128" s="91"/>
      <c r="D128" s="70" t="str">
        <f>IFERROR(_xlfn.XLOOKUP(C128, 'Aide et cotations'!$A$182:$A$185, 'Aide et cotations'!$B$182:$B$185), "")</f>
        <v/>
      </c>
      <c r="E128" s="71" t="str" cm="1">
        <f t="array" ref="E128">IF(C128="", "", IF(C128="Non concerné", 0,
   IFERROR(
      MAX(
         _xlfn._xlws.FILTER(
            INDEX('Aide et cotations'!$A$2:$CN$380,, MATCH(B128, 'Aide et cotations'!$A$1:$CN$1, 0)),
            'Aide et cotations'!$A$2:$A$380 = C128
         )
      ),
   "")
))</f>
        <v/>
      </c>
      <c r="F128" s="71" t="str">
        <f>IF('Outil de calcul'!C128="", "", IF('Outil de calcul'!C128="Non concerné", 0, IFERROR(MAX(INDEX('Aide et cotations'!$A$1:$BN$380, 0, MATCH('Outil de calcul'!B128,'Aide et cotations'!$A$1:$CN$1, 0))), "")))</f>
        <v/>
      </c>
    </row>
    <row r="129" spans="2:6" x14ac:dyDescent="0.35">
      <c r="B129" s="73" t="s">
        <v>30</v>
      </c>
      <c r="C129" s="91"/>
      <c r="D129" s="70" t="str">
        <f>IFERROR(_xlfn.XLOOKUP(C129, 'Aide et cotations'!$A$186:$A$189, 'Aide et cotations'!$B$186:$B$189), "")</f>
        <v/>
      </c>
      <c r="E129" s="71" t="str" cm="1">
        <f t="array" ref="E129">IF(C129="", "", IF(C129="Non concerné", 0,
   IFERROR(
      MAX(
         _xlfn._xlws.FILTER(
            INDEX('Aide et cotations'!$A$2:$CN$380,, MATCH(B129, 'Aide et cotations'!$A$1:$CN$1, 0)),
            'Aide et cotations'!$A$2:$A$380 = C129
         )
      ),
   "")
))</f>
        <v/>
      </c>
      <c r="F129" s="71" t="str">
        <f>IF('Outil de calcul'!C129="", "", IF('Outil de calcul'!C129="Non concerné", 0, IFERROR(MAX(INDEX('Aide et cotations'!$A$1:$BN$380, 0, MATCH('Outil de calcul'!B129,'Aide et cotations'!$A$1:$CN$1, 0))), "")))</f>
        <v/>
      </c>
    </row>
    <row r="130" spans="2:6" ht="46.95" customHeight="1" x14ac:dyDescent="0.35">
      <c r="B130" s="69" t="s">
        <v>88</v>
      </c>
      <c r="C130" s="91"/>
      <c r="D130" s="70" t="str">
        <f>IFERROR(_xlfn.XLOOKUP(C130, 'Aide et cotations'!$A$190:$A$194, 'Aide et cotations'!$B$190:$B$194), "")</f>
        <v/>
      </c>
      <c r="E130" s="71" t="str" cm="1">
        <f t="array" ref="E130">IF(C130="", "", IF(C130="Non concerné", 0,
   IFERROR(
      MAX(
         _xlfn._xlws.FILTER(
            INDEX('Aide et cotations'!$A$2:$CN$380,, MATCH(B130, 'Aide et cotations'!$A$1:$CN$1, 0)),
            'Aide et cotations'!$A$2:$A$380 = C130
         )
      ),
   "")
))</f>
        <v/>
      </c>
      <c r="F130" s="71" t="str">
        <f>IF('Outil de calcul'!C130="", "", IF('Outil de calcul'!C130="Non concerné", 0, IFERROR(MAX(INDEX('Aide et cotations'!$A$1:$BN$380, 0, MATCH('Outil de calcul'!B130,'Aide et cotations'!$A$1:$CN$1, 0))), "")))</f>
        <v/>
      </c>
    </row>
    <row r="131" spans="2:6" x14ac:dyDescent="0.35">
      <c r="B131" s="69" t="s">
        <v>92</v>
      </c>
      <c r="C131" s="91"/>
      <c r="D131" s="70" t="str">
        <f>IFERROR(_xlfn.XLOOKUP(C131, 'Aide et cotations'!$A$195:$A$200, 'Aide et cotations'!$B$195:$B$200), "")</f>
        <v/>
      </c>
      <c r="E131" s="71" t="str" cm="1">
        <f t="array" ref="E131">IF(C131="", "", IF(C131="Non concerné", 0,
   IFERROR(
      MAX(
         _xlfn._xlws.FILTER(
            INDEX('Aide et cotations'!$A$2:$CN$380,, MATCH(B131, 'Aide et cotations'!$A$1:$CN$1, 0)),
            'Aide et cotations'!$A$2:$A$380 = C131
         )
      ),
   "")
))</f>
        <v/>
      </c>
      <c r="F131" s="71" t="str">
        <f>IF('Outil de calcul'!C131="", "", IF('Outil de calcul'!C131="Non concerné", 0, IFERROR(MAX(INDEX('Aide et cotations'!$A$1:$BN$380, 0, MATCH('Outil de calcul'!B131,'Aide et cotations'!$A$1:$CN$1, 0))), "")))</f>
        <v/>
      </c>
    </row>
    <row r="132" spans="2:6" ht="18" x14ac:dyDescent="0.35">
      <c r="B132" s="112" t="s">
        <v>140</v>
      </c>
      <c r="C132" s="112"/>
      <c r="D132" s="89" t="s">
        <v>246</v>
      </c>
      <c r="E132" s="89" t="s">
        <v>166</v>
      </c>
      <c r="F132" s="89" t="s">
        <v>204</v>
      </c>
    </row>
    <row r="133" spans="2:6" ht="62.4" customHeight="1" x14ac:dyDescent="0.35">
      <c r="B133" s="69" t="s">
        <v>6</v>
      </c>
      <c r="C133" s="91"/>
      <c r="D133" s="70" t="str">
        <f>IFERROR(_xlfn.XLOOKUP(C133, 'Aide et cotations'!$A$201:$A$204, 'Aide et cotations'!$B$201:$B$204), "")</f>
        <v/>
      </c>
      <c r="E133" s="71" t="str" cm="1">
        <f t="array" ref="E133">IF(C133="", "", IF(C133="Non concerné", 0,
   IFERROR(
      MAX(
         _xlfn._xlws.FILTER(
            INDEX('Aide et cotations'!$A$2:$CN$380,, MATCH(B133, 'Aide et cotations'!$A$1:$CN$1, 0)),
            'Aide et cotations'!$A$2:$A$380 = C133
         )
      ),
   "")
))</f>
        <v/>
      </c>
      <c r="F133" s="71" t="str">
        <f>IF('Outil de calcul'!C133="", "", IF('Outil de calcul'!C133="Non concerné", 0, IFERROR(MAX(INDEX('Aide et cotations'!$A$1:$BN$380, 0, MATCH('Outil de calcul'!B133,'Aide et cotations'!$A$1:$CN$1, 0))), "")))</f>
        <v/>
      </c>
    </row>
    <row r="134" spans="2:6" x14ac:dyDescent="0.35">
      <c r="B134" s="69" t="s">
        <v>7</v>
      </c>
      <c r="C134" s="91"/>
      <c r="D134" s="70" t="str">
        <f>IFERROR(_xlfn.XLOOKUP(C134, 'Aide et cotations'!$A$205:$A$208, 'Aide et cotations'!$B$205:$B$208), "")</f>
        <v/>
      </c>
      <c r="E134" s="71" t="str" cm="1">
        <f t="array" ref="E134">IF(C134="", "", IF(C134="Non concerné", 0,
   IFERROR(
      MAX(
         _xlfn._xlws.FILTER(
            INDEX('Aide et cotations'!$A$2:$CN$380,, MATCH(B134, 'Aide et cotations'!$A$1:$CN$1, 0)),
            'Aide et cotations'!$A$2:$A$380 = C134
         )
      ),
   "")
))</f>
        <v/>
      </c>
      <c r="F134" s="71" t="str">
        <f>IF('Outil de calcul'!C134="", "", IF('Outil de calcul'!C134="Non concerné", 0, IFERROR(MAX(INDEX('Aide et cotations'!$A$1:$BN$380, 0, MATCH('Outil de calcul'!B134,'Aide et cotations'!$A$1:$CN$1, 0))), "")))</f>
        <v/>
      </c>
    </row>
    <row r="135" spans="2:6" ht="31.2" customHeight="1" x14ac:dyDescent="0.35">
      <c r="B135" s="69" t="s">
        <v>16</v>
      </c>
      <c r="C135" s="91"/>
      <c r="D135" s="70" t="str">
        <f>IFERROR(_xlfn.XLOOKUP(C135, 'Aide et cotations'!$A$209:$A$213, 'Aide et cotations'!$B$209:$B$213), "")</f>
        <v/>
      </c>
      <c r="E135" s="71" t="str" cm="1">
        <f t="array" ref="E135">IF(C135="", "", IF(C135="Non concerné", 0,
   IFERROR(
      MAX(
         _xlfn._xlws.FILTER(
            INDEX('Aide et cotations'!$A$2:$CN$380,, MATCH(B135, 'Aide et cotations'!$A$1:$CN$1, 0)),
            'Aide et cotations'!$A$2:$A$380 = C135
         )
      ),
   "")
))</f>
        <v/>
      </c>
      <c r="F135" s="71" t="str">
        <f>IF('Outil de calcul'!C135="", "", IF('Outil de calcul'!C135="Non concerné", 0, IFERROR(MAX(INDEX('Aide et cotations'!$A$1:$BN$380, 0, MATCH('Outil de calcul'!B135,'Aide et cotations'!$A$1:$CN$1, 0))), "")))</f>
        <v/>
      </c>
    </row>
    <row r="136" spans="2:6" ht="4.95" customHeight="1" x14ac:dyDescent="0.35"/>
    <row r="137" spans="2:6" ht="18" x14ac:dyDescent="0.4">
      <c r="B137" s="113" t="s">
        <v>228</v>
      </c>
      <c r="C137" s="113"/>
      <c r="D137" s="113"/>
      <c r="E137" s="113"/>
      <c r="F137" s="113"/>
    </row>
    <row r="138" spans="2:6" ht="4.2" customHeight="1" x14ac:dyDescent="0.35"/>
    <row r="139" spans="2:6" ht="18" x14ac:dyDescent="0.35">
      <c r="B139" s="112" t="s">
        <v>58</v>
      </c>
      <c r="C139" s="112"/>
      <c r="D139" s="89" t="s">
        <v>246</v>
      </c>
      <c r="E139" s="89" t="s">
        <v>166</v>
      </c>
      <c r="F139" s="89" t="s">
        <v>204</v>
      </c>
    </row>
    <row r="140" spans="2:6" ht="62.4" customHeight="1" x14ac:dyDescent="0.35">
      <c r="B140" s="69" t="s">
        <v>57</v>
      </c>
      <c r="C140" s="91"/>
      <c r="D140" s="70" t="str">
        <f>IFERROR(_xlfn.XLOOKUP(C140, 'Aide et cotations'!$A$88:$A$92, 'Aide et cotations'!$B$88:$B$92), "")</f>
        <v/>
      </c>
      <c r="E140" s="71" t="str" cm="1">
        <f t="array" ref="E140">IF(C140="", "", IF(C140="Non concerné", 0,
   IFERROR(
      MAX(
         _xlfn._xlws.FILTER(
            INDEX('Aide et cotations'!$A$2:$CN$380,, MATCH(B140, 'Aide et cotations'!$A$1:$CN$1, 0)),
            'Aide et cotations'!$A$2:$A$380 = C140
         )
      ),
   "")
))</f>
        <v/>
      </c>
      <c r="F140" s="71" t="str">
        <f>IF('Outil de calcul'!C140="", "", IF('Outil de calcul'!C140="Non concerné", 0, IFERROR(MAX(INDEX('Aide et cotations'!$A$1:$BN$380, 0, MATCH('Outil de calcul'!B140,'Aide et cotations'!$A$1:$CN$1, 0))), "")))</f>
        <v/>
      </c>
    </row>
    <row r="141" spans="2:6" x14ac:dyDescent="0.35">
      <c r="B141" s="69" t="s">
        <v>23</v>
      </c>
      <c r="C141" s="96"/>
      <c r="D141" s="74"/>
      <c r="E141" s="75"/>
      <c r="F141" s="75"/>
    </row>
    <row r="142" spans="2:6" ht="62.4" customHeight="1" x14ac:dyDescent="0.35">
      <c r="B142" s="73" t="s">
        <v>59</v>
      </c>
      <c r="C142" s="91"/>
      <c r="D142" s="70" t="str">
        <f>IFERROR(_xlfn.XLOOKUP(C142, 'Aide et cotations'!$A$93:$A$95, 'Aide et cotations'!$B$93:$B$95), "")</f>
        <v/>
      </c>
      <c r="E142" s="71" t="str" cm="1">
        <f t="array" ref="E142">IF(C142="", "", IF(C142="Non concerné", 0,
   IFERROR(
      MAX(
         _xlfn._xlws.FILTER(
            INDEX('Aide et cotations'!$A$2:$CN$380,, MATCH(B142, 'Aide et cotations'!$A$1:$CN$1, 0)),
            'Aide et cotations'!$A$2:$A$380 = C142
         )
      ),
   "")
))</f>
        <v/>
      </c>
      <c r="F142" s="71" t="str">
        <f>IF('Outil de calcul'!C142="", "", IF('Outil de calcul'!C142="Non concerné", 0, IFERROR(MAX(INDEX('Aide et cotations'!$A$1:$BN$380, 0, MATCH('Outil de calcul'!B142,'Aide et cotations'!$A$1:$CN$1, 0))), "")))</f>
        <v/>
      </c>
    </row>
    <row r="143" spans="2:6" ht="46.95" customHeight="1" x14ac:dyDescent="0.35">
      <c r="B143" s="73" t="s">
        <v>60</v>
      </c>
      <c r="C143" s="91"/>
      <c r="D143" s="70" t="str">
        <f>IFERROR(_xlfn.XLOOKUP(C143, 'Aide et cotations'!$A$96:$A$98, 'Aide et cotations'!$B$96:$B$98), "")</f>
        <v/>
      </c>
      <c r="E143" s="71" t="str" cm="1">
        <f t="array" ref="E143">IF(C143="", "", IF(C143="Non concerné", 0,
   IFERROR(
      MAX(
         _xlfn._xlws.FILTER(
            INDEX('Aide et cotations'!$A$2:$CN$380,, MATCH(B143, 'Aide et cotations'!$A$1:$CN$1, 0)),
            'Aide et cotations'!$A$2:$A$380 = C143
         )
      ),
   "")
))</f>
        <v/>
      </c>
      <c r="F143" s="71" t="str">
        <f>IF('Outil de calcul'!C143="", "", IF('Outil de calcul'!C143="Non concerné", 0, IFERROR(MAX(INDEX('Aide et cotations'!$A$1:$BN$380, 0, MATCH('Outil de calcul'!B143,'Aide et cotations'!$A$1:$CN$1, 0))), "")))</f>
        <v/>
      </c>
    </row>
    <row r="144" spans="2:6" ht="46.95" customHeight="1" x14ac:dyDescent="0.35">
      <c r="B144" s="73" t="s">
        <v>62</v>
      </c>
      <c r="C144" s="91"/>
      <c r="D144" s="70" t="str">
        <f>IFERROR(_xlfn.XLOOKUP(C144, 'Aide et cotations'!$A$99:$A$101, 'Aide et cotations'!$B$99:$B$101), "")</f>
        <v/>
      </c>
      <c r="E144" s="71" t="str" cm="1">
        <f t="array" ref="E144">IF(C144="", "", IF(C144="Non concerné", 0,
   IFERROR(
      MAX(
         _xlfn._xlws.FILTER(
            INDEX('Aide et cotations'!$A$2:$CN$380,, MATCH(B144, 'Aide et cotations'!$A$1:$CN$1, 0)),
            'Aide et cotations'!$A$2:$A$380 = C144
         )
      ),
   "")
))</f>
        <v/>
      </c>
      <c r="F144" s="71" t="str">
        <f>IF('Outil de calcul'!C144="", "", IF('Outil de calcul'!C144="Non concerné", 0, IFERROR(MAX(INDEX('Aide et cotations'!$A$1:$BN$380, 0, MATCH('Outil de calcul'!B144,'Aide et cotations'!$A$1:$CN$1, 0))), "")))</f>
        <v/>
      </c>
    </row>
    <row r="145" spans="2:6" ht="31.2" customHeight="1" x14ac:dyDescent="0.35">
      <c r="B145" s="73" t="s">
        <v>61</v>
      </c>
      <c r="C145" s="91"/>
      <c r="D145" s="70" t="str">
        <f>IFERROR(_xlfn.XLOOKUP(C145, 'Aide et cotations'!$A$102:$A$104, 'Aide et cotations'!$B$102:$B$104), "")</f>
        <v/>
      </c>
      <c r="E145" s="71" t="str" cm="1">
        <f t="array" ref="E145">IF(C145="", "", IF(C145="Non concerné", 0,
   IFERROR(
      MAX(
         _xlfn._xlws.FILTER(
            INDEX('Aide et cotations'!$A$2:$CN$380,, MATCH(B145, 'Aide et cotations'!$A$1:$CN$1, 0)),
            'Aide et cotations'!$A$2:$A$380 = C145
         )
      ),
   "")
))</f>
        <v/>
      </c>
      <c r="F145" s="71" t="str">
        <f>IF('Outil de calcul'!C145="", "", IF('Outil de calcul'!C145="Non concerné", 0, IFERROR(MAX(INDEX('Aide et cotations'!$A$1:$BN$380, 0, MATCH('Outil de calcul'!B145,'Aide et cotations'!$A$1:$CN$1, 0))), "")))</f>
        <v/>
      </c>
    </row>
    <row r="146" spans="2:6" ht="18" x14ac:dyDescent="0.35">
      <c r="B146" s="112" t="s">
        <v>141</v>
      </c>
      <c r="C146" s="112"/>
      <c r="D146" s="89" t="s">
        <v>246</v>
      </c>
      <c r="E146" s="89" t="s">
        <v>166</v>
      </c>
      <c r="F146" s="89" t="s">
        <v>204</v>
      </c>
    </row>
    <row r="147" spans="2:6" ht="46.95" customHeight="1" x14ac:dyDescent="0.35">
      <c r="B147" s="69" t="s">
        <v>145</v>
      </c>
      <c r="C147" s="91"/>
      <c r="D147" s="70" t="str">
        <f>IFERROR(_xlfn.XLOOKUP(C147, 'Aide et cotations'!$A$105:$A$108, 'Aide et cotations'!$B$105:$B$108), "")</f>
        <v/>
      </c>
      <c r="E147" s="71" t="str" cm="1">
        <f t="array" ref="E147">IF(C147="", "", IF(C147="Non concerné", 0,
   IFERROR(
      MAX(
         _xlfn._xlws.FILTER(
            INDEX('Aide et cotations'!$A$2:$CN$380,, MATCH(B147, 'Aide et cotations'!$A$1:$CN$1, 0)),
            'Aide et cotations'!$A$2:$A$380 = C147
         )
      ),
   "")
))</f>
        <v/>
      </c>
      <c r="F147" s="71" t="str">
        <f>IF('Outil de calcul'!C147="", "", IF('Outil de calcul'!C147="Non concerné", 0, IFERROR(MAX(INDEX('Aide et cotations'!$A$1:$BN$380, 0, MATCH('Outil de calcul'!B147,'Aide et cotations'!$A$1:$CN$1, 0))), "")))</f>
        <v/>
      </c>
    </row>
    <row r="148" spans="2:6" ht="46.95" customHeight="1" x14ac:dyDescent="0.35">
      <c r="B148" s="72" t="s">
        <v>225</v>
      </c>
      <c r="C148" s="91"/>
      <c r="D148" s="70" t="str">
        <f>IFERROR(_xlfn.XLOOKUP(C148, 'Aide et cotations'!$A$109:$A$111, 'Aide et cotations'!$B$109:$B$111), "")</f>
        <v/>
      </c>
      <c r="E148" s="71" t="str" cm="1">
        <f t="array" ref="E148">IF(C148="", "", IF(C148="Non concerné", 0,
   IFERROR(
      MAX(
         _xlfn._xlws.FILTER(
            INDEX('Aide et cotations'!$A$2:$CN$380,, MATCH(B148, 'Aide et cotations'!$A$1:$CN$1, 0)),
            'Aide et cotations'!$A$2:$A$380 = C148
         )
      ),
   "")
))</f>
        <v/>
      </c>
      <c r="F148" s="71" t="str">
        <f>IF('Outil de calcul'!C148="", "", IF('Outil de calcul'!C148="Non concerné", 0, IFERROR(MAX(INDEX('Aide et cotations'!$A$1:$BN$380, 0, MATCH('Outil de calcul'!B148,'Aide et cotations'!$A$1:$CN$1, 0))), "")))</f>
        <v/>
      </c>
    </row>
    <row r="149" spans="2:6" x14ac:dyDescent="0.35">
      <c r="B149" s="69" t="s">
        <v>12</v>
      </c>
      <c r="C149" s="97"/>
      <c r="D149" s="74"/>
      <c r="E149" s="75"/>
      <c r="F149" s="75"/>
    </row>
    <row r="150" spans="2:6" x14ac:dyDescent="0.35">
      <c r="B150" s="73" t="s">
        <v>63</v>
      </c>
      <c r="C150" s="91"/>
      <c r="D150" s="70" t="str">
        <f>IFERROR(_xlfn.XLOOKUP(C150, 'Aide et cotations'!$A$112:$A$114, 'Aide et cotations'!$B$112:$B$114), "")</f>
        <v/>
      </c>
      <c r="E150" s="71" t="str" cm="1">
        <f t="array" ref="E150">IF(C150="", "", IF(C150="Non concerné", 0,
   IFERROR(
      MAX(
         _xlfn._xlws.FILTER(
            INDEX('Aide et cotations'!$A$2:$CN$380,, MATCH(B150, 'Aide et cotations'!$A$1:$CN$1, 0)),
            'Aide et cotations'!$A$2:$A$380 = C150
         )
      ),
   "")
))</f>
        <v/>
      </c>
      <c r="F150" s="71" t="str">
        <f>IF('Outil de calcul'!C150="", "", IF('Outil de calcul'!C150="Non concerné", 0, IFERROR(MAX(INDEX('Aide et cotations'!$A$1:$BN$380, 0, MATCH('Outil de calcul'!B150,'Aide et cotations'!$A$1:$CN$1, 0))), "")))</f>
        <v/>
      </c>
    </row>
    <row r="151" spans="2:6" x14ac:dyDescent="0.35">
      <c r="B151" s="73" t="s">
        <v>13</v>
      </c>
      <c r="C151" s="91"/>
      <c r="D151" s="70" t="str">
        <f>IFERROR(_xlfn.XLOOKUP(C151, 'Aide et cotations'!$A$115:$A$117, 'Aide et cotations'!$B$115:$B$117), "")</f>
        <v/>
      </c>
      <c r="E151" s="71" t="str" cm="1">
        <f t="array" ref="E151">IF(C151="", "", IF(C151="Non concerné", 0,
   IFERROR(
      MAX(
         _xlfn._xlws.FILTER(
            INDEX('Aide et cotations'!$A$2:$CN$380,, MATCH(B151, 'Aide et cotations'!$A$1:$CN$1, 0)),
            'Aide et cotations'!$A$2:$A$380 = C151
         )
      ),
   "")
))</f>
        <v/>
      </c>
      <c r="F151" s="71" t="str">
        <f>IF('Outil de calcul'!C151="", "", IF('Outil de calcul'!C151="Non concerné", 0, IFERROR(MAX(INDEX('Aide et cotations'!$A$1:$BN$380, 0, MATCH('Outil de calcul'!B151,'Aide et cotations'!$A$1:$CN$1, 0))), "")))</f>
        <v/>
      </c>
    </row>
    <row r="152" spans="2:6" x14ac:dyDescent="0.35">
      <c r="B152" s="73" t="s">
        <v>14</v>
      </c>
      <c r="C152" s="91"/>
      <c r="D152" s="70" t="str">
        <f>IFERROR(_xlfn.XLOOKUP(C152, 'Aide et cotations'!$A$118:$A$120, 'Aide et cotations'!$B$118:$B$120), "")</f>
        <v/>
      </c>
      <c r="E152" s="71" t="str" cm="1">
        <f t="array" ref="E152">IF(C152="", "", IF(C152="Non concerné", 0,
   IFERROR(
      MAX(
         _xlfn._xlws.FILTER(
            INDEX('Aide et cotations'!$A$2:$CN$380,, MATCH(B152, 'Aide et cotations'!$A$1:$CN$1, 0)),
            'Aide et cotations'!$A$2:$A$380 = C152
         )
      ),
   "")
))</f>
        <v/>
      </c>
      <c r="F152" s="71" t="str">
        <f>IF('Outil de calcul'!C152="", "", IF('Outil de calcul'!C152="Non concerné", 0, IFERROR(MAX(INDEX('Aide et cotations'!$A$1:$BN$380, 0, MATCH('Outil de calcul'!B152,'Aide et cotations'!$A$1:$CN$1, 0))), "")))</f>
        <v/>
      </c>
    </row>
    <row r="153" spans="2:6" x14ac:dyDescent="0.35">
      <c r="B153" s="73" t="s">
        <v>64</v>
      </c>
      <c r="C153" s="91"/>
      <c r="D153" s="70" t="str">
        <f>IFERROR(_xlfn.XLOOKUP(C153, 'Aide et cotations'!$A$121:$A$123, 'Aide et cotations'!$B$121:$B$123), "")</f>
        <v/>
      </c>
      <c r="E153" s="71" t="str" cm="1">
        <f t="array" ref="E153">IF(C153="", "", IF(C153="Non concerné", 0,
   IFERROR(
      MAX(
         _xlfn._xlws.FILTER(
            INDEX('Aide et cotations'!$A$2:$CN$380,, MATCH(B153, 'Aide et cotations'!$A$1:$CN$1, 0)),
            'Aide et cotations'!$A$2:$A$380 = C153
         )
      ),
   "")
))</f>
        <v/>
      </c>
      <c r="F153" s="71" t="str">
        <f>IF('Outil de calcul'!C153="", "", IF('Outil de calcul'!C153="Non concerné", 0, IFERROR(MAX(INDEX('Aide et cotations'!$A$1:$BN$380, 0, MATCH('Outil de calcul'!B153,'Aide et cotations'!$A$1:$CN$1, 0))), "")))</f>
        <v/>
      </c>
    </row>
    <row r="154" spans="2:6" x14ac:dyDescent="0.35">
      <c r="B154" s="73" t="s">
        <v>15</v>
      </c>
      <c r="C154" s="91"/>
      <c r="D154" s="70" t="str">
        <f>IFERROR(_xlfn.XLOOKUP(C154, 'Aide et cotations'!$A$124:$A$126, 'Aide et cotations'!$B$124:$B$126), "")</f>
        <v/>
      </c>
      <c r="E154" s="71" t="str" cm="1">
        <f t="array" ref="E154">IF(C154="", "", IF(C154="Non concerné", 0,
   IFERROR(
      MAX(
         _xlfn._xlws.FILTER(
            INDEX('Aide et cotations'!$A$2:$CN$380,, MATCH(B154, 'Aide et cotations'!$A$1:$CN$1, 0)),
            'Aide et cotations'!$A$2:$A$380 = C154
         )
      ),
   "")
))</f>
        <v/>
      </c>
      <c r="F154" s="71" t="str">
        <f>IF('Outil de calcul'!C154="", "", IF('Outil de calcul'!C154="Non concerné", 0, IFERROR(MAX(INDEX('Aide et cotations'!$A$1:$BN$380, 0, MATCH('Outil de calcul'!B154,'Aide et cotations'!$A$1:$CN$1, 0))), "")))</f>
        <v/>
      </c>
    </row>
    <row r="155" spans="2:6" x14ac:dyDescent="0.35">
      <c r="B155" s="73" t="s">
        <v>65</v>
      </c>
      <c r="C155" s="91"/>
      <c r="D155" s="70" t="str">
        <f>IFERROR(_xlfn.XLOOKUP(C155, 'Aide et cotations'!$A$127:$A$129, 'Aide et cotations'!$B$127:$B$129), "")</f>
        <v/>
      </c>
      <c r="E155" s="71" t="str" cm="1">
        <f t="array" ref="E155">IF(C155="", "", IF(C155="Non concerné", 0,
   IFERROR(
      MAX(
         _xlfn._xlws.FILTER(
            INDEX('Aide et cotations'!$A$2:$CN$380,, MATCH(B155, 'Aide et cotations'!$A$1:$CN$1, 0)),
            'Aide et cotations'!$A$2:$A$380 = C155
         )
      ),
   "")
))</f>
        <v/>
      </c>
      <c r="F155" s="71" t="str">
        <f>IF('Outil de calcul'!C155="", "", IF('Outil de calcul'!C155="Non concerné", 0, IFERROR(MAX(INDEX('Aide et cotations'!$A$1:$BN$380, 0, MATCH('Outil de calcul'!B155,'Aide et cotations'!$A$1:$CN$1, 0))), "")))</f>
        <v/>
      </c>
    </row>
    <row r="156" spans="2:6" ht="31.2" x14ac:dyDescent="0.35">
      <c r="B156" s="69" t="s">
        <v>201</v>
      </c>
      <c r="C156" s="91"/>
      <c r="D156" s="70" t="str">
        <f>IFERROR(_xlfn.XLOOKUP(C156, 'Aide et cotations'!$A$130:$A$134, 'Aide et cotations'!$B$130:$B$134), "")</f>
        <v/>
      </c>
      <c r="E156" s="71" t="str" cm="1">
        <f t="array" ref="E156">IF(C156="", "", IF(C156="Non concerné", 0,
   IFERROR(
      MAX(
         _xlfn._xlws.FILTER(
            INDEX('Aide et cotations'!$A$2:$CN$380,, MATCH(B156, 'Aide et cotations'!$A$1:$CN$1, 0)),
            'Aide et cotations'!$A$2:$A$380 = C156
         )
      ),
   "")
))</f>
        <v/>
      </c>
      <c r="F156" s="71" t="str">
        <f>IF('Outil de calcul'!C156="", "", IF('Outil de calcul'!C156="Non concerné", 0, IFERROR(MAX(INDEX('Aide et cotations'!$A$1:$BN$380, 0, MATCH('Outil de calcul'!B156,'Aide et cotations'!$A$1:$CN$1, 0))), "")))</f>
        <v/>
      </c>
    </row>
    <row r="157" spans="2:6" ht="31.2" x14ac:dyDescent="0.35">
      <c r="B157" s="69" t="s">
        <v>27</v>
      </c>
      <c r="C157" s="97"/>
      <c r="D157" s="74"/>
      <c r="E157" s="75"/>
      <c r="F157" s="75"/>
    </row>
    <row r="158" spans="2:6" x14ac:dyDescent="0.35">
      <c r="B158" s="73" t="s">
        <v>226</v>
      </c>
      <c r="C158" s="91"/>
      <c r="D158" s="70" t="str">
        <f>IFERROR(_xlfn.XLOOKUP(C158, 'Aide et cotations'!$A$135:$A$137, 'Aide et cotations'!$B$135:$B$137), "")</f>
        <v/>
      </c>
      <c r="E158" s="71" t="str" cm="1">
        <f t="array" ref="E158">IF(C158="", "", IF(C158="Non concerné", 0,
   IFERROR(
      MAX(
         _xlfn._xlws.FILTER(
            INDEX('Aide et cotations'!$A$2:$CN$380,, MATCH(B158, 'Aide et cotations'!$A$1:$CN$1, 0)),
            'Aide et cotations'!$A$2:$A$380 = C158
         )
      ),
   "")
))</f>
        <v/>
      </c>
      <c r="F158" s="71" t="str">
        <f>IF('Outil de calcul'!C158="", "", IF('Outil de calcul'!C158="Non concerné", 0, IFERROR(MAX(INDEX('Aide et cotations'!$A$1:$BN$380, 0, MATCH('Outil de calcul'!B158,'Aide et cotations'!$A$1:$CN$1, 0))), "")))</f>
        <v/>
      </c>
    </row>
    <row r="159" spans="2:6" x14ac:dyDescent="0.35">
      <c r="B159" s="73" t="s">
        <v>324</v>
      </c>
      <c r="C159" s="91"/>
      <c r="D159" s="70" t="str">
        <f>IFERROR(_xlfn.XLOOKUP(C159, 'Aide et cotations'!$A$138:$A$140, 'Aide et cotations'!$B$138:$B$140), "")</f>
        <v/>
      </c>
      <c r="E159" s="71" t="str" cm="1">
        <f t="array" ref="E159">IF(C159="", "", IF(C159="Non concerné", 0,
   IFERROR(
      MAX(
         _xlfn._xlws.FILTER(
            INDEX('Aide et cotations'!$A$2:$CN$380,, MATCH(B159, 'Aide et cotations'!$A$1:$CN$1, 0)),
            'Aide et cotations'!$A$2:$A$380 = C159
         )
      ),
   "")
))</f>
        <v/>
      </c>
      <c r="F159" s="71" t="str">
        <f>IF('Outil de calcul'!C159="", "", IF('Outil de calcul'!C159="Non concerné", 0, IFERROR(MAX(INDEX('Aide et cotations'!$A$1:$BN$380, 0, MATCH('Outil de calcul'!B159,'Aide et cotations'!$A$1:$CN$1, 0))), "")))</f>
        <v/>
      </c>
    </row>
    <row r="160" spans="2:6" x14ac:dyDescent="0.35">
      <c r="B160" s="73" t="s">
        <v>325</v>
      </c>
      <c r="C160" s="91"/>
      <c r="D160" s="70" t="str">
        <f>IFERROR(_xlfn.XLOOKUP(C160, 'Aide et cotations'!$A$141:$A$143, 'Aide et cotations'!$B$141:$B$143), "")</f>
        <v/>
      </c>
      <c r="E160" s="71" t="str" cm="1">
        <f t="array" ref="E160">IF(C160="", "", IF(C160="Non concerné", 0,
   IFERROR(
      MAX(
         _xlfn._xlws.FILTER(
            INDEX('Aide et cotations'!$A$2:$CN$380,, MATCH(B160, 'Aide et cotations'!$A$1:$CN$1, 0)),
            'Aide et cotations'!$A$2:$A$380 = C160
         )
      ),
   "")
))</f>
        <v/>
      </c>
      <c r="F160" s="71" t="str">
        <f>IF('Outil de calcul'!C160="", "", IF('Outil de calcul'!C160="Non concerné", 0, IFERROR(MAX(INDEX('Aide et cotations'!$A$1:$BN$380, 0, MATCH('Outil de calcul'!B160,'Aide et cotations'!$A$1:$CN$1, 0))), "")))</f>
        <v/>
      </c>
    </row>
    <row r="161" spans="2:6" x14ac:dyDescent="0.35">
      <c r="B161" s="73" t="s">
        <v>326</v>
      </c>
      <c r="C161" s="91"/>
      <c r="D161" s="70" t="str">
        <f>IFERROR(_xlfn.XLOOKUP(C161, 'Aide et cotations'!$A$144:$A$146, 'Aide et cotations'!$B$144:$B$146), "")</f>
        <v/>
      </c>
      <c r="E161" s="71" t="str" cm="1">
        <f t="array" ref="E161">IF(C161="", "", IF(C161="Non concerné", 0,
   IFERROR(
      MAX(
         _xlfn._xlws.FILTER(
            INDEX('Aide et cotations'!$A$2:$CN$380,, MATCH(B161, 'Aide et cotations'!$A$1:$CN$1, 0)),
            'Aide et cotations'!$A$2:$A$380 = C161
         )
      ),
   "")
))</f>
        <v/>
      </c>
      <c r="F161" s="71" t="str">
        <f>IF('Outil de calcul'!C161="", "", IF('Outil de calcul'!C161="Non concerné", 0, IFERROR(MAX(INDEX('Aide et cotations'!$A$1:$BN$380, 0, MATCH('Outil de calcul'!B161,'Aide et cotations'!$A$1:$CN$1, 0))), "")))</f>
        <v/>
      </c>
    </row>
    <row r="162" spans="2:6" ht="31.2" customHeight="1" x14ac:dyDescent="0.35">
      <c r="B162" s="69" t="s">
        <v>72</v>
      </c>
      <c r="C162" s="91"/>
      <c r="D162" s="70" t="str">
        <f>IFERROR(_xlfn.XLOOKUP(C162, 'Aide et cotations'!$A$147:$A$150, 'Aide et cotations'!$B$147:$B$150), "")</f>
        <v/>
      </c>
      <c r="E162" s="71" t="str" cm="1">
        <f t="array" ref="E162">IF(C162="", "", IF(C162="Non concerné", 0,
   IFERROR(
      MAX(
         _xlfn._xlws.FILTER(
            INDEX('Aide et cotations'!$A$2:$CN$380,, MATCH(B162, 'Aide et cotations'!$A$1:$CN$1, 0)),
            'Aide et cotations'!$A$2:$A$380 = C162
         )
      ),
   "")
))</f>
        <v/>
      </c>
      <c r="F162" s="71" t="str">
        <f>IF('Outil de calcul'!C162="", "", IF('Outil de calcul'!C162="Non concerné", 0, IFERROR(MAX(INDEX('Aide et cotations'!$A$1:$BN$380, 0, MATCH('Outil de calcul'!B162,'Aide et cotations'!$A$1:$CN$1, 0))), "")))</f>
        <v/>
      </c>
    </row>
    <row r="163" spans="2:6" x14ac:dyDescent="0.35">
      <c r="B163" s="69" t="s">
        <v>125</v>
      </c>
      <c r="C163" s="97"/>
      <c r="D163" s="74"/>
      <c r="E163" s="75"/>
      <c r="F163" s="75"/>
    </row>
    <row r="164" spans="2:6" x14ac:dyDescent="0.35">
      <c r="B164" s="73" t="s">
        <v>327</v>
      </c>
      <c r="C164" s="91"/>
      <c r="D164" s="70" t="str">
        <f>IFERROR(_xlfn.XLOOKUP(C164, 'Aide et cotations'!$A$151:$A$153, 'Aide et cotations'!$B$151:$B$153), "")</f>
        <v/>
      </c>
      <c r="E164" s="71" t="str" cm="1">
        <f t="array" ref="E164">IF(C164="", "", IF(C164="Non concerné", 0,
   IFERROR(
      MAX(
         _xlfn._xlws.FILTER(
            INDEX('Aide et cotations'!$A$2:$CN$380,, MATCH(B164, 'Aide et cotations'!$A$1:$CN$1, 0)),
            'Aide et cotations'!$A$2:$A$380 = C164
         )
      ),
   "")
))</f>
        <v/>
      </c>
      <c r="F164" s="71" t="str">
        <f>IF('Outil de calcul'!C164="", "", IF('Outil de calcul'!C164="Non concerné", 0, IFERROR(MAX(INDEX('Aide et cotations'!$A$1:$BN$380, 0, MATCH('Outil de calcul'!B164,'Aide et cotations'!$A$1:$CN$1, 0))), "")))</f>
        <v/>
      </c>
    </row>
    <row r="165" spans="2:6" x14ac:dyDescent="0.35">
      <c r="B165" s="73" t="s">
        <v>328</v>
      </c>
      <c r="C165" s="91"/>
      <c r="D165" s="70" t="str">
        <f>IFERROR(_xlfn.XLOOKUP(C165, 'Aide et cotations'!$A$154:$A$156, 'Aide et cotations'!$B$154:$B$156), "")</f>
        <v/>
      </c>
      <c r="E165" s="71" t="str" cm="1">
        <f t="array" ref="E165">IF(C165="", "", IF(C165="Non concerné", 0,
   IFERROR(
      MAX(
         _xlfn._xlws.FILTER(
            INDEX('Aide et cotations'!$A$2:$CN$380,, MATCH(B165, 'Aide et cotations'!$A$1:$CN$1, 0)),
            'Aide et cotations'!$A$2:$A$380 = C165
         )
      ),
   "")
))</f>
        <v/>
      </c>
      <c r="F165" s="71" t="str">
        <f>IF('Outil de calcul'!C165="", "", IF('Outil de calcul'!C165="Non concerné", 0, IFERROR(MAX(INDEX('Aide et cotations'!$A$1:$BN$380, 0, MATCH('Outil de calcul'!B165,'Aide et cotations'!$A$1:$CN$1, 0))), "")))</f>
        <v/>
      </c>
    </row>
    <row r="166" spans="2:6" x14ac:dyDescent="0.35">
      <c r="B166" s="73" t="s">
        <v>329</v>
      </c>
      <c r="C166" s="91"/>
      <c r="D166" s="70" t="str">
        <f>IFERROR(_xlfn.XLOOKUP(C166, 'Aide et cotations'!$A$157:$A$159, 'Aide et cotations'!$B$157:$B$159), "")</f>
        <v/>
      </c>
      <c r="E166" s="71" t="str" cm="1">
        <f t="array" ref="E166">IF(C166="", "", IF(C166="Non concerné", 0,
   IFERROR(
      MAX(
         _xlfn._xlws.FILTER(
            INDEX('Aide et cotations'!$A$2:$CN$380,, MATCH(B166, 'Aide et cotations'!$A$1:$CN$1, 0)),
            'Aide et cotations'!$A$2:$A$380 = C166
         )
      ),
   "")
))</f>
        <v/>
      </c>
      <c r="F166" s="71" t="str">
        <f>IF('Outil de calcul'!C166="", "", IF('Outil de calcul'!C166="Non concerné", 0, IFERROR(MAX(INDEX('Aide et cotations'!$A$1:$BN$380, 0, MATCH('Outil de calcul'!B166,'Aide et cotations'!$A$1:$CN$1, 0))), "")))</f>
        <v/>
      </c>
    </row>
    <row r="167" spans="2:6" x14ac:dyDescent="0.35">
      <c r="B167" s="73" t="s">
        <v>330</v>
      </c>
      <c r="C167" s="91"/>
      <c r="D167" s="70" t="str">
        <f>IFERROR(_xlfn.XLOOKUP(C167, 'Aide et cotations'!$A$160:$A$162, 'Aide et cotations'!$B$160:$B$162), "")</f>
        <v/>
      </c>
      <c r="E167" s="71" t="str" cm="1">
        <f t="array" ref="E167">IF(C167="", "", IF(C167="Non concerné", 0,
   IFERROR(
      MAX(
         _xlfn._xlws.FILTER(
            INDEX('Aide et cotations'!$A$2:$CN$380,, MATCH(B167, 'Aide et cotations'!$A$1:$CN$1, 0)),
            'Aide et cotations'!$A$2:$A$380 = C167
         )
      ),
   "")
))</f>
        <v/>
      </c>
      <c r="F167" s="71" t="str">
        <f>IF('Outil de calcul'!C167="", "", IF('Outil de calcul'!C167="Non concerné", 0, IFERROR(MAX(INDEX('Aide et cotations'!$A$1:$BN$380, 0, MATCH('Outil de calcul'!B167,'Aide et cotations'!$A$1:$CN$1, 0))), "")))</f>
        <v/>
      </c>
    </row>
    <row r="168" spans="2:6" ht="31.2" customHeight="1" x14ac:dyDescent="0.35">
      <c r="B168" s="69" t="s">
        <v>150</v>
      </c>
      <c r="C168" s="91"/>
      <c r="D168" s="70" t="str">
        <f>IFERROR(_xlfn.XLOOKUP(C168, 'Aide et cotations'!$A$163:$A$166, 'Aide et cotations'!$B$163:$B$166), "")</f>
        <v/>
      </c>
      <c r="E168" s="71" t="str" cm="1">
        <f t="array" ref="E168">IF(C168="", "", IF(C168="Non concerné", 0,
   IFERROR(
      MAX(
         _xlfn._xlws.FILTER(
            INDEX('Aide et cotations'!$A$2:$CN$380,, MATCH(B168, 'Aide et cotations'!$A$1:$CN$1, 0)),
            'Aide et cotations'!$A$2:$A$380 = C168
         )
      ),
   "")
))</f>
        <v/>
      </c>
      <c r="F168" s="71" t="str">
        <f>IF('Outil de calcul'!C168="", "", IF('Outil de calcul'!C168="Non concerné", 0, IFERROR(MAX(INDEX('Aide et cotations'!$A$1:$BN$380, 0, MATCH('Outil de calcul'!B168,'Aide et cotations'!$A$1:$CN$1, 0))), "")))</f>
        <v/>
      </c>
    </row>
    <row r="169" spans="2:6" ht="18" x14ac:dyDescent="0.35">
      <c r="B169" s="112" t="s">
        <v>139</v>
      </c>
      <c r="C169" s="112"/>
      <c r="D169" s="89" t="s">
        <v>246</v>
      </c>
      <c r="E169" s="89" t="s">
        <v>166</v>
      </c>
      <c r="F169" s="89" t="s">
        <v>204</v>
      </c>
    </row>
    <row r="170" spans="2:6" ht="46.95" customHeight="1" x14ac:dyDescent="0.35">
      <c r="B170" s="69" t="s">
        <v>190</v>
      </c>
      <c r="C170" s="91"/>
      <c r="D170" s="70" t="str">
        <f>IFERROR(_xlfn.XLOOKUP(C170, 'Aide et cotations'!$A$167:$A$169, 'Aide et cotations'!$B$167:$B$169), "")</f>
        <v/>
      </c>
      <c r="E170" s="71" t="str" cm="1">
        <f t="array" ref="E170">IF(C170="", "", IF(C170="Non concerné", 0,
   IFERROR(
      MAX(
         _xlfn._xlws.FILTER(
            INDEX('Aide et cotations'!$A$2:$CN$380,, MATCH(B170, 'Aide et cotations'!$A$1:$CN$1, 0)),
            'Aide et cotations'!$A$2:$A$380 = C170
         )
      ),
   "")
))</f>
        <v/>
      </c>
      <c r="F170" s="71" t="str">
        <f>IF('Outil de calcul'!C170="", "", IF('Outil de calcul'!C170="Non concerné", 0, IFERROR(MAX(INDEX('Aide et cotations'!$A$1:$BN$380, 0, MATCH('Outil de calcul'!B170,'Aide et cotations'!$A$1:$CN$1, 0))), "")))</f>
        <v/>
      </c>
    </row>
    <row r="171" spans="2:6" x14ac:dyDescent="0.35">
      <c r="B171" s="69" t="s">
        <v>91</v>
      </c>
      <c r="C171" s="97"/>
      <c r="D171" s="74"/>
      <c r="E171" s="75"/>
      <c r="F171" s="75"/>
    </row>
    <row r="172" spans="2:6" x14ac:dyDescent="0.35">
      <c r="B172" s="73" t="s">
        <v>29</v>
      </c>
      <c r="C172" s="91"/>
      <c r="D172" s="70" t="str">
        <f>IFERROR(_xlfn.XLOOKUP(C172, 'Aide et cotations'!$A$170:$A$173, 'Aide et cotations'!$B$170:$B$173), "")</f>
        <v/>
      </c>
      <c r="E172" s="71" t="str" cm="1">
        <f t="array" ref="E172">IF(C172="", "", IF(C172="Non concerné", 0,
   IFERROR(
      MAX(
         _xlfn._xlws.FILTER(
            INDEX('Aide et cotations'!$A$2:$CN$380,, MATCH(B172, 'Aide et cotations'!$A$1:$CN$1, 0)),
            'Aide et cotations'!$A$2:$A$380 = C172
         )
      ),
   "")
))</f>
        <v/>
      </c>
      <c r="F172" s="71" t="str">
        <f>IF('Outil de calcul'!C172="", "", IF('Outil de calcul'!C172="Non concerné", 0, IFERROR(MAX(INDEX('Aide et cotations'!$A$1:$BN$380, 0, MATCH('Outil de calcul'!B172,'Aide et cotations'!$A$1:$CN$1, 0))), "")))</f>
        <v/>
      </c>
    </row>
    <row r="173" spans="2:6" x14ac:dyDescent="0.35">
      <c r="B173" s="73" t="s">
        <v>82</v>
      </c>
      <c r="C173" s="91"/>
      <c r="D173" s="70" t="str">
        <f>IFERROR(_xlfn.XLOOKUP(C173, 'Aide et cotations'!$A$174:$A$177, 'Aide et cotations'!$B$174:$B$177), "")</f>
        <v/>
      </c>
      <c r="E173" s="71" t="str" cm="1">
        <f t="array" ref="E173">IF(C173="", "", IF(C173="Non concerné", 0,
   IFERROR(
      MAX(
         _xlfn._xlws.FILTER(
            INDEX('Aide et cotations'!$A$2:$CN$380,, MATCH(B173, 'Aide et cotations'!$A$1:$CN$1, 0)),
            'Aide et cotations'!$A$2:$A$380 = C173
         )
      ),
   "")
))</f>
        <v/>
      </c>
      <c r="F173" s="71" t="str">
        <f>IF('Outil de calcul'!C173="", "", IF('Outil de calcul'!C173="Non concerné", 0, IFERROR(MAX(INDEX('Aide et cotations'!$A$1:$BN$380, 0, MATCH('Outil de calcul'!B173,'Aide et cotations'!$A$1:$CN$1, 0))), "")))</f>
        <v/>
      </c>
    </row>
    <row r="174" spans="2:6" ht="31.2" customHeight="1" x14ac:dyDescent="0.35">
      <c r="B174" s="73" t="s">
        <v>126</v>
      </c>
      <c r="C174" s="91"/>
      <c r="D174" s="70" t="str">
        <f>IFERROR(_xlfn.XLOOKUP(C174, 'Aide et cotations'!$A$178:$A$181, 'Aide et cotations'!$B$178:$B$181), "")</f>
        <v/>
      </c>
      <c r="E174" s="71" t="str" cm="1">
        <f t="array" ref="E174">IF(C174="", "", IF(C174="Non concerné", 0,
   IFERROR(
      MAX(
         _xlfn._xlws.FILTER(
            INDEX('Aide et cotations'!$A$2:$CN$380,, MATCH(B174, 'Aide et cotations'!$A$1:$CN$1, 0)),
            'Aide et cotations'!$A$2:$A$380 = C174
         )
      ),
   "")
))</f>
        <v/>
      </c>
      <c r="F174" s="71" t="str">
        <f>IF('Outil de calcul'!C174="", "", IF('Outil de calcul'!C174="Non concerné", 0, IFERROR(MAX(INDEX('Aide et cotations'!$A$1:$BN$380, 0, MATCH('Outil de calcul'!B174,'Aide et cotations'!$A$1:$CN$1, 0))), "")))</f>
        <v/>
      </c>
    </row>
    <row r="175" spans="2:6" x14ac:dyDescent="0.35">
      <c r="B175" s="73" t="s">
        <v>31</v>
      </c>
      <c r="C175" s="91"/>
      <c r="D175" s="70" t="str">
        <f>IFERROR(_xlfn.XLOOKUP(C175, 'Aide et cotations'!$A$182:$A$185, 'Aide et cotations'!$B$182:$B$185), "")</f>
        <v/>
      </c>
      <c r="E175" s="71" t="str" cm="1">
        <f t="array" ref="E175">IF(C175="", "", IF(C175="Non concerné", 0,
   IFERROR(
      MAX(
         _xlfn._xlws.FILTER(
            INDEX('Aide et cotations'!$A$2:$CN$380,, MATCH(B175, 'Aide et cotations'!$A$1:$CN$1, 0)),
            'Aide et cotations'!$A$2:$A$380 = C175
         )
      ),
   "")
))</f>
        <v/>
      </c>
      <c r="F175" s="71" t="str">
        <f>IF('Outil de calcul'!C175="", "", IF('Outil de calcul'!C175="Non concerné", 0, IFERROR(MAX(INDEX('Aide et cotations'!$A$1:$BN$380, 0, MATCH('Outil de calcul'!B175,'Aide et cotations'!$A$1:$CN$1, 0))), "")))</f>
        <v/>
      </c>
    </row>
    <row r="176" spans="2:6" x14ac:dyDescent="0.35">
      <c r="B176" s="73" t="s">
        <v>30</v>
      </c>
      <c r="C176" s="91"/>
      <c r="D176" s="70" t="str">
        <f>IFERROR(_xlfn.XLOOKUP(C176, 'Aide et cotations'!$A$186:$A$189, 'Aide et cotations'!$B$186:$B$189), "")</f>
        <v/>
      </c>
      <c r="E176" s="71" t="str" cm="1">
        <f t="array" ref="E176">IF(C176="", "", IF(C176="Non concerné", 0,
   IFERROR(
      MAX(
         _xlfn._xlws.FILTER(
            INDEX('Aide et cotations'!$A$2:$CN$380,, MATCH(B176, 'Aide et cotations'!$A$1:$CN$1, 0)),
            'Aide et cotations'!$A$2:$A$380 = C176
         )
      ),
   "")
))</f>
        <v/>
      </c>
      <c r="F176" s="71" t="str">
        <f>IF('Outil de calcul'!C176="", "", IF('Outil de calcul'!C176="Non concerné", 0, IFERROR(MAX(INDEX('Aide et cotations'!$A$1:$BN$380, 0, MATCH('Outil de calcul'!B176,'Aide et cotations'!$A$1:$CN$1, 0))), "")))</f>
        <v/>
      </c>
    </row>
    <row r="177" spans="2:6" ht="46.95" customHeight="1" x14ac:dyDescent="0.35">
      <c r="B177" s="69" t="s">
        <v>88</v>
      </c>
      <c r="C177" s="91"/>
      <c r="D177" s="70" t="str">
        <f>IFERROR(_xlfn.XLOOKUP(C177, 'Aide et cotations'!$A$190:$A$194, 'Aide et cotations'!$B$190:$B$194), "")</f>
        <v/>
      </c>
      <c r="E177" s="71" t="str" cm="1">
        <f t="array" ref="E177">IF(C177="", "", IF(C177="Non concerné", 0,
   IFERROR(
      MAX(
         _xlfn._xlws.FILTER(
            INDEX('Aide et cotations'!$A$2:$CN$380,, MATCH(B177, 'Aide et cotations'!$A$1:$CN$1, 0)),
            'Aide et cotations'!$A$2:$A$380 = C177
         )
      ),
   "")
))</f>
        <v/>
      </c>
      <c r="F177" s="71" t="str">
        <f>IF('Outil de calcul'!C177="", "", IF('Outil de calcul'!C177="Non concerné", 0, IFERROR(MAX(INDEX('Aide et cotations'!$A$1:$BN$380, 0, MATCH('Outil de calcul'!B177,'Aide et cotations'!$A$1:$CN$1, 0))), "")))</f>
        <v/>
      </c>
    </row>
    <row r="178" spans="2:6" x14ac:dyDescent="0.35">
      <c r="B178" s="69" t="s">
        <v>92</v>
      </c>
      <c r="C178" s="91"/>
      <c r="D178" s="70" t="str">
        <f>IFERROR(_xlfn.XLOOKUP(C178, 'Aide et cotations'!$A$195:$A$200, 'Aide et cotations'!$B$195:$B$200), "")</f>
        <v/>
      </c>
      <c r="E178" s="71" t="str" cm="1">
        <f t="array" ref="E178">IF(C178="", "", IF(C178="Non concerné", 0,
   IFERROR(
      MAX(
         _xlfn._xlws.FILTER(
            INDEX('Aide et cotations'!$A$2:$CN$380,, MATCH(B178, 'Aide et cotations'!$A$1:$CN$1, 0)),
            'Aide et cotations'!$A$2:$A$380 = C178
         )
      ),
   "")
))</f>
        <v/>
      </c>
      <c r="F178" s="71" t="str">
        <f>IF('Outil de calcul'!C178="", "", IF('Outil de calcul'!C178="Non concerné", 0, IFERROR(MAX(INDEX('Aide et cotations'!$A$1:$BN$380, 0, MATCH('Outil de calcul'!B178,'Aide et cotations'!$A$1:$CN$1, 0))), "")))</f>
        <v/>
      </c>
    </row>
    <row r="179" spans="2:6" ht="18" x14ac:dyDescent="0.35">
      <c r="B179" s="112" t="s">
        <v>140</v>
      </c>
      <c r="C179" s="112"/>
      <c r="D179" s="89" t="s">
        <v>246</v>
      </c>
      <c r="E179" s="89" t="s">
        <v>166</v>
      </c>
      <c r="F179" s="89" t="s">
        <v>204</v>
      </c>
    </row>
    <row r="180" spans="2:6" ht="62.4" customHeight="1" x14ac:dyDescent="0.35">
      <c r="B180" s="69" t="s">
        <v>6</v>
      </c>
      <c r="C180" s="91"/>
      <c r="D180" s="70" t="str">
        <f>IFERROR(_xlfn.XLOOKUP(C180, 'Aide et cotations'!$A$201:$A$204, 'Aide et cotations'!$B$201:$B$204), "")</f>
        <v/>
      </c>
      <c r="E180" s="71" t="str" cm="1">
        <f t="array" ref="E180">IF(C180="", "", IF(C180="Non concerné", 0,
   IFERROR(
      MAX(
         _xlfn._xlws.FILTER(
            INDEX('Aide et cotations'!$A$2:$CN$380,, MATCH(B180, 'Aide et cotations'!$A$1:$CN$1, 0)),
            'Aide et cotations'!$A$2:$A$380 = C180
         )
      ),
   "")
))</f>
        <v/>
      </c>
      <c r="F180" s="71" t="str">
        <f>IF('Outil de calcul'!C180="", "", IF('Outil de calcul'!C180="Non concerné", 0, IFERROR(MAX(INDEX('Aide et cotations'!$A$1:$BN$380, 0, MATCH('Outil de calcul'!B180,'Aide et cotations'!$A$1:$CN$1, 0))), "")))</f>
        <v/>
      </c>
    </row>
    <row r="181" spans="2:6" x14ac:dyDescent="0.35">
      <c r="B181" s="69" t="s">
        <v>7</v>
      </c>
      <c r="C181" s="91"/>
      <c r="D181" s="70" t="str">
        <f>IFERROR(_xlfn.XLOOKUP(C181, 'Aide et cotations'!$A$205:$A$208, 'Aide et cotations'!$B$205:$B$208), "")</f>
        <v/>
      </c>
      <c r="E181" s="71" t="str" cm="1">
        <f t="array" ref="E181">IF(C181="", "", IF(C181="Non concerné", 0,
   IFERROR(
      MAX(
         _xlfn._xlws.FILTER(
            INDEX('Aide et cotations'!$A$2:$CN$380,, MATCH(B181, 'Aide et cotations'!$A$1:$CN$1, 0)),
            'Aide et cotations'!$A$2:$A$380 = C181
         )
      ),
   "")
))</f>
        <v/>
      </c>
      <c r="F181" s="71" t="str">
        <f>IF('Outil de calcul'!C181="", "", IF('Outil de calcul'!C181="Non concerné", 0, IFERROR(MAX(INDEX('Aide et cotations'!$A$1:$BN$380, 0, MATCH('Outil de calcul'!B181,'Aide et cotations'!$A$1:$CN$1, 0))), "")))</f>
        <v/>
      </c>
    </row>
    <row r="182" spans="2:6" ht="31.2" customHeight="1" x14ac:dyDescent="0.35">
      <c r="B182" s="69" t="s">
        <v>16</v>
      </c>
      <c r="C182" s="91"/>
      <c r="D182" s="70" t="str">
        <f>IFERROR(_xlfn.XLOOKUP(C182, 'Aide et cotations'!$A$209:$A$213, 'Aide et cotations'!$B$209:$B$213), "")</f>
        <v/>
      </c>
      <c r="E182" s="71" t="str" cm="1">
        <f t="array" ref="E182">IF(C182="", "", IF(C182="Non concerné", 0,
   IFERROR(
      MAX(
         _xlfn._xlws.FILTER(
            INDEX('Aide et cotations'!$A$2:$CN$380,, MATCH(B182, 'Aide et cotations'!$A$1:$CN$1, 0)),
            'Aide et cotations'!$A$2:$A$380 = C182
         )
      ),
   "")
))</f>
        <v/>
      </c>
      <c r="F182" s="71" t="str">
        <f>IF('Outil de calcul'!C182="", "", IF('Outil de calcul'!C182="Non concerné", 0, IFERROR(MAX(INDEX('Aide et cotations'!$A$1:$BN$380, 0, MATCH('Outil de calcul'!B182,'Aide et cotations'!$A$1:$CN$1, 0))), "")))</f>
        <v/>
      </c>
    </row>
    <row r="183" spans="2:6" ht="5.4" customHeight="1" x14ac:dyDescent="0.35"/>
    <row r="184" spans="2:6" ht="18" x14ac:dyDescent="0.4">
      <c r="B184" s="113" t="s">
        <v>229</v>
      </c>
      <c r="C184" s="113"/>
      <c r="D184" s="113"/>
      <c r="E184" s="113"/>
      <c r="F184" s="113"/>
    </row>
    <row r="185" spans="2:6" ht="6" customHeight="1" x14ac:dyDescent="0.35"/>
    <row r="186" spans="2:6" ht="18" x14ac:dyDescent="0.35">
      <c r="B186" s="112" t="s">
        <v>58</v>
      </c>
      <c r="C186" s="112"/>
      <c r="D186" s="89" t="s">
        <v>246</v>
      </c>
      <c r="E186" s="89" t="s">
        <v>166</v>
      </c>
      <c r="F186" s="89" t="s">
        <v>204</v>
      </c>
    </row>
    <row r="187" spans="2:6" ht="62.4" customHeight="1" x14ac:dyDescent="0.35">
      <c r="B187" s="69" t="s">
        <v>57</v>
      </c>
      <c r="C187" s="91"/>
      <c r="D187" s="70" t="str">
        <f>IFERROR(_xlfn.XLOOKUP(C187, 'Aide et cotations'!$A$88:$A$92, 'Aide et cotations'!$B$88:$B$92), "")</f>
        <v/>
      </c>
      <c r="E187" s="71" t="str" cm="1">
        <f t="array" ref="E187">IF(C187="", "", IF(C187="Non concerné", 0,
   IFERROR(
      MAX(
         _xlfn._xlws.FILTER(
            INDEX('Aide et cotations'!$A$2:$CN$380,, MATCH(B187, 'Aide et cotations'!$A$1:$CN$1, 0)),
            'Aide et cotations'!$A$2:$A$380 = C187
         )
      ),
   "")
))</f>
        <v/>
      </c>
      <c r="F187" s="71" t="str">
        <f>IF('Outil de calcul'!C187="", "", IF('Outil de calcul'!C187="Non concerné", 0, IFERROR(MAX(INDEX('Aide et cotations'!$A$1:$BN$380, 0, MATCH('Outil de calcul'!B187,'Aide et cotations'!$A$1:$CN$1, 0))), "")))</f>
        <v/>
      </c>
    </row>
    <row r="188" spans="2:6" x14ac:dyDescent="0.35">
      <c r="B188" s="69" t="s">
        <v>23</v>
      </c>
      <c r="C188" s="96"/>
      <c r="D188" s="74"/>
      <c r="E188" s="75"/>
      <c r="F188" s="75"/>
    </row>
    <row r="189" spans="2:6" ht="62.4" customHeight="1" x14ac:dyDescent="0.35">
      <c r="B189" s="73" t="s">
        <v>59</v>
      </c>
      <c r="C189" s="91"/>
      <c r="D189" s="70" t="str">
        <f>IFERROR(_xlfn.XLOOKUP(C189, 'Aide et cotations'!$A$93:$A$95, 'Aide et cotations'!$B$93:$B$95), "")</f>
        <v/>
      </c>
      <c r="E189" s="71" t="str" cm="1">
        <f t="array" ref="E189">IF(C189="", "", IF(C189="Non concerné", 0,
   IFERROR(
      MAX(
         _xlfn._xlws.FILTER(
            INDEX('Aide et cotations'!$A$2:$CN$380,, MATCH(B189, 'Aide et cotations'!$A$1:$CN$1, 0)),
            'Aide et cotations'!$A$2:$A$380 = C189
         )
      ),
   "")
))</f>
        <v/>
      </c>
      <c r="F189" s="71" t="str">
        <f>IF('Outil de calcul'!C189="", "", IF('Outil de calcul'!C189="Non concerné", 0, IFERROR(MAX(INDEX('Aide et cotations'!$A$1:$BN$380, 0, MATCH('Outil de calcul'!B189,'Aide et cotations'!$A$1:$CN$1, 0))), "")))</f>
        <v/>
      </c>
    </row>
    <row r="190" spans="2:6" ht="46.95" customHeight="1" x14ac:dyDescent="0.35">
      <c r="B190" s="73" t="s">
        <v>60</v>
      </c>
      <c r="C190" s="91"/>
      <c r="D190" s="70" t="str">
        <f>IFERROR(_xlfn.XLOOKUP(C190, 'Aide et cotations'!$A$96:$A$98, 'Aide et cotations'!$B$96:$B$98), "")</f>
        <v/>
      </c>
      <c r="E190" s="71" t="str" cm="1">
        <f t="array" ref="E190">IF(C190="", "", IF(C190="Non concerné", 0,
   IFERROR(
      MAX(
         _xlfn._xlws.FILTER(
            INDEX('Aide et cotations'!$A$2:$CN$380,, MATCH(B190, 'Aide et cotations'!$A$1:$CN$1, 0)),
            'Aide et cotations'!$A$2:$A$380 = C190
         )
      ),
   "")
))</f>
        <v/>
      </c>
      <c r="F190" s="71" t="str">
        <f>IF('Outil de calcul'!C190="", "", IF('Outil de calcul'!C190="Non concerné", 0, IFERROR(MAX(INDEX('Aide et cotations'!$A$1:$BN$380, 0, MATCH('Outil de calcul'!B190,'Aide et cotations'!$A$1:$CN$1, 0))), "")))</f>
        <v/>
      </c>
    </row>
    <row r="191" spans="2:6" ht="46.95" customHeight="1" x14ac:dyDescent="0.35">
      <c r="B191" s="73" t="s">
        <v>62</v>
      </c>
      <c r="C191" s="91"/>
      <c r="D191" s="70" t="str">
        <f>IFERROR(_xlfn.XLOOKUP(C191, 'Aide et cotations'!$A$99:$A$101, 'Aide et cotations'!$B$99:$B$101), "")</f>
        <v/>
      </c>
      <c r="E191" s="71" t="str" cm="1">
        <f t="array" ref="E191">IF(C191="", "", IF(C191="Non concerné", 0,
   IFERROR(
      MAX(
         _xlfn._xlws.FILTER(
            INDEX('Aide et cotations'!$A$2:$CN$380,, MATCH(B191, 'Aide et cotations'!$A$1:$CN$1, 0)),
            'Aide et cotations'!$A$2:$A$380 = C191
         )
      ),
   "")
))</f>
        <v/>
      </c>
      <c r="F191" s="71" t="str">
        <f>IF('Outil de calcul'!C191="", "", IF('Outil de calcul'!C191="Non concerné", 0, IFERROR(MAX(INDEX('Aide et cotations'!$A$1:$BN$380, 0, MATCH('Outil de calcul'!B191,'Aide et cotations'!$A$1:$CN$1, 0))), "")))</f>
        <v/>
      </c>
    </row>
    <row r="192" spans="2:6" ht="31.2" customHeight="1" x14ac:dyDescent="0.35">
      <c r="B192" s="73" t="s">
        <v>61</v>
      </c>
      <c r="C192" s="91"/>
      <c r="D192" s="70" t="str">
        <f>IFERROR(_xlfn.XLOOKUP(C192, 'Aide et cotations'!$A$102:$A$104, 'Aide et cotations'!$B$102:$B$104), "")</f>
        <v/>
      </c>
      <c r="E192" s="71" t="str" cm="1">
        <f t="array" ref="E192">IF(C192="", "", IF(C192="Non concerné", 0,
   IFERROR(
      MAX(
         _xlfn._xlws.FILTER(
            INDEX('Aide et cotations'!$A$2:$CN$380,, MATCH(B192, 'Aide et cotations'!$A$1:$CN$1, 0)),
            'Aide et cotations'!$A$2:$A$380 = C192
         )
      ),
   "")
))</f>
        <v/>
      </c>
      <c r="F192" s="71" t="str">
        <f>IF('Outil de calcul'!C192="", "", IF('Outil de calcul'!C192="Non concerné", 0, IFERROR(MAX(INDEX('Aide et cotations'!$A$1:$BN$380, 0, MATCH('Outil de calcul'!B192,'Aide et cotations'!$A$1:$CN$1, 0))), "")))</f>
        <v/>
      </c>
    </row>
    <row r="193" spans="2:6" ht="18" x14ac:dyDescent="0.35">
      <c r="B193" s="112" t="s">
        <v>141</v>
      </c>
      <c r="C193" s="112"/>
      <c r="D193" s="89" t="s">
        <v>246</v>
      </c>
      <c r="E193" s="89" t="s">
        <v>166</v>
      </c>
      <c r="F193" s="89" t="s">
        <v>204</v>
      </c>
    </row>
    <row r="194" spans="2:6" ht="46.95" customHeight="1" x14ac:dyDescent="0.35">
      <c r="B194" s="69" t="s">
        <v>145</v>
      </c>
      <c r="C194" s="91"/>
      <c r="D194" s="70" t="str">
        <f>IFERROR(_xlfn.XLOOKUP(C194, 'Aide et cotations'!$A$105:$A$108, 'Aide et cotations'!$B$105:$B$108), "")</f>
        <v/>
      </c>
      <c r="E194" s="71" t="str" cm="1">
        <f t="array" ref="E194">IF(C194="", "", IF(C194="Non concerné", 0,
   IFERROR(
      MAX(
         _xlfn._xlws.FILTER(
            INDEX('Aide et cotations'!$A$2:$CN$380,, MATCH(B194, 'Aide et cotations'!$A$1:$CN$1, 0)),
            'Aide et cotations'!$A$2:$A$380 = C194
         )
      ),
   "")
))</f>
        <v/>
      </c>
      <c r="F194" s="71" t="str">
        <f>IF('Outil de calcul'!C194="", "", IF('Outil de calcul'!C194="Non concerné", 0, IFERROR(MAX(INDEX('Aide et cotations'!$A$1:$BN$380, 0, MATCH('Outil de calcul'!B194,'Aide et cotations'!$A$1:$CN$1, 0))), "")))</f>
        <v/>
      </c>
    </row>
    <row r="195" spans="2:6" ht="46.95" customHeight="1" x14ac:dyDescent="0.35">
      <c r="B195" s="72" t="s">
        <v>225</v>
      </c>
      <c r="C195" s="91"/>
      <c r="D195" s="70" t="str">
        <f>IFERROR(_xlfn.XLOOKUP(C195, 'Aide et cotations'!$A$109:$A$111, 'Aide et cotations'!$B$109:$B$111), "")</f>
        <v/>
      </c>
      <c r="E195" s="71" t="str" cm="1">
        <f t="array" ref="E195">IF(C195="", "", IF(C195="Non concerné", 0,
   IFERROR(
      MAX(
         _xlfn._xlws.FILTER(
            INDEX('Aide et cotations'!$A$2:$CN$380,, MATCH(B195, 'Aide et cotations'!$A$1:$CN$1, 0)),
            'Aide et cotations'!$A$2:$A$380 = C195
         )
      ),
   "")
))</f>
        <v/>
      </c>
      <c r="F195" s="71" t="str">
        <f>IF('Outil de calcul'!C195="", "", IF('Outil de calcul'!C195="Non concerné", 0, IFERROR(MAX(INDEX('Aide et cotations'!$A$1:$BN$380, 0, MATCH('Outil de calcul'!B195,'Aide et cotations'!$A$1:$CN$1, 0))), "")))</f>
        <v/>
      </c>
    </row>
    <row r="196" spans="2:6" x14ac:dyDescent="0.35">
      <c r="B196" s="69" t="s">
        <v>12</v>
      </c>
      <c r="C196" s="97"/>
      <c r="D196" s="74"/>
      <c r="E196" s="75"/>
      <c r="F196" s="75"/>
    </row>
    <row r="197" spans="2:6" x14ac:dyDescent="0.35">
      <c r="B197" s="73" t="s">
        <v>63</v>
      </c>
      <c r="C197" s="91"/>
      <c r="D197" s="70" t="str">
        <f>IFERROR(_xlfn.XLOOKUP(C197, 'Aide et cotations'!$A$112:$A$114, 'Aide et cotations'!$B$112:$B$114), "")</f>
        <v/>
      </c>
      <c r="E197" s="71" t="str" cm="1">
        <f t="array" ref="E197">IF(C197="", "", IF(C197="Non concerné", 0,
   IFERROR(
      MAX(
         _xlfn._xlws.FILTER(
            INDEX('Aide et cotations'!$A$2:$CN$380,, MATCH(B197, 'Aide et cotations'!$A$1:$CN$1, 0)),
            'Aide et cotations'!$A$2:$A$380 = C197
         )
      ),
   "")
))</f>
        <v/>
      </c>
      <c r="F197" s="71" t="str">
        <f>IF('Outil de calcul'!C197="", "", IF('Outil de calcul'!C197="Non concerné", 0, IFERROR(MAX(INDEX('Aide et cotations'!$A$1:$BN$380, 0, MATCH('Outil de calcul'!B197,'Aide et cotations'!$A$1:$CN$1, 0))), "")))</f>
        <v/>
      </c>
    </row>
    <row r="198" spans="2:6" x14ac:dyDescent="0.35">
      <c r="B198" s="73" t="s">
        <v>13</v>
      </c>
      <c r="C198" s="91"/>
      <c r="D198" s="70" t="str">
        <f>IFERROR(_xlfn.XLOOKUP(C198, 'Aide et cotations'!$A$115:$A$117, 'Aide et cotations'!$B$115:$B$117), "")</f>
        <v/>
      </c>
      <c r="E198" s="71" t="str" cm="1">
        <f t="array" ref="E198">IF(C198="", "", IF(C198="Non concerné", 0,
   IFERROR(
      MAX(
         _xlfn._xlws.FILTER(
            INDEX('Aide et cotations'!$A$2:$CN$380,, MATCH(B198, 'Aide et cotations'!$A$1:$CN$1, 0)),
            'Aide et cotations'!$A$2:$A$380 = C198
         )
      ),
   "")
))</f>
        <v/>
      </c>
      <c r="F198" s="71" t="str">
        <f>IF('Outil de calcul'!C198="", "", IF('Outil de calcul'!C198="Non concerné", 0, IFERROR(MAX(INDEX('Aide et cotations'!$A$1:$BN$380, 0, MATCH('Outil de calcul'!B198,'Aide et cotations'!$A$1:$CN$1, 0))), "")))</f>
        <v/>
      </c>
    </row>
    <row r="199" spans="2:6" x14ac:dyDescent="0.35">
      <c r="B199" s="73" t="s">
        <v>14</v>
      </c>
      <c r="C199" s="91"/>
      <c r="D199" s="70" t="str">
        <f>IFERROR(_xlfn.XLOOKUP(C199, 'Aide et cotations'!$A$118:$A$120, 'Aide et cotations'!$B$118:$B$120), "")</f>
        <v/>
      </c>
      <c r="E199" s="71" t="str" cm="1">
        <f t="array" ref="E199">IF(C199="", "", IF(C199="Non concerné", 0,
   IFERROR(
      MAX(
         _xlfn._xlws.FILTER(
            INDEX('Aide et cotations'!$A$2:$CN$380,, MATCH(B199, 'Aide et cotations'!$A$1:$CN$1, 0)),
            'Aide et cotations'!$A$2:$A$380 = C199
         )
      ),
   "")
))</f>
        <v/>
      </c>
      <c r="F199" s="71" t="str">
        <f>IF('Outil de calcul'!C199="", "", IF('Outil de calcul'!C199="Non concerné", 0, IFERROR(MAX(INDEX('Aide et cotations'!$A$1:$BN$380, 0, MATCH('Outil de calcul'!B199,'Aide et cotations'!$A$1:$CN$1, 0))), "")))</f>
        <v/>
      </c>
    </row>
    <row r="200" spans="2:6" x14ac:dyDescent="0.35">
      <c r="B200" s="73" t="s">
        <v>64</v>
      </c>
      <c r="C200" s="91"/>
      <c r="D200" s="70" t="str">
        <f>IFERROR(_xlfn.XLOOKUP(C200, 'Aide et cotations'!$A$121:$A$123, 'Aide et cotations'!$B$121:$B$123), "")</f>
        <v/>
      </c>
      <c r="E200" s="71" t="str" cm="1">
        <f t="array" ref="E200">IF(C200="", "", IF(C200="Non concerné", 0,
   IFERROR(
      MAX(
         _xlfn._xlws.FILTER(
            INDEX('Aide et cotations'!$A$2:$CN$380,, MATCH(B200, 'Aide et cotations'!$A$1:$CN$1, 0)),
            'Aide et cotations'!$A$2:$A$380 = C200
         )
      ),
   "")
))</f>
        <v/>
      </c>
      <c r="F200" s="71" t="str">
        <f>IF('Outil de calcul'!C200="", "", IF('Outil de calcul'!C200="Non concerné", 0, IFERROR(MAX(INDEX('Aide et cotations'!$A$1:$BN$380, 0, MATCH('Outil de calcul'!B200,'Aide et cotations'!$A$1:$CN$1, 0))), "")))</f>
        <v/>
      </c>
    </row>
    <row r="201" spans="2:6" x14ac:dyDescent="0.35">
      <c r="B201" s="73" t="s">
        <v>15</v>
      </c>
      <c r="C201" s="91"/>
      <c r="D201" s="70" t="str">
        <f>IFERROR(_xlfn.XLOOKUP(C201, 'Aide et cotations'!$A$124:$A$126, 'Aide et cotations'!$B$124:$B$126), "")</f>
        <v/>
      </c>
      <c r="E201" s="71" t="str" cm="1">
        <f t="array" ref="E201">IF(C201="", "", IF(C201="Non concerné", 0,
   IFERROR(
      MAX(
         _xlfn._xlws.FILTER(
            INDEX('Aide et cotations'!$A$2:$CN$380,, MATCH(B201, 'Aide et cotations'!$A$1:$CN$1, 0)),
            'Aide et cotations'!$A$2:$A$380 = C201
         )
      ),
   "")
))</f>
        <v/>
      </c>
      <c r="F201" s="71" t="str">
        <f>IF('Outil de calcul'!C201="", "", IF('Outil de calcul'!C201="Non concerné", 0, IFERROR(MAX(INDEX('Aide et cotations'!$A$1:$BN$380, 0, MATCH('Outil de calcul'!B201,'Aide et cotations'!$A$1:$CN$1, 0))), "")))</f>
        <v/>
      </c>
    </row>
    <row r="202" spans="2:6" x14ac:dyDescent="0.35">
      <c r="B202" s="73" t="s">
        <v>65</v>
      </c>
      <c r="C202" s="91"/>
      <c r="D202" s="70" t="str">
        <f>IFERROR(_xlfn.XLOOKUP(C202, 'Aide et cotations'!$A$127:$A$129, 'Aide et cotations'!$B$127:$B$129), "")</f>
        <v/>
      </c>
      <c r="E202" s="71" t="str" cm="1">
        <f t="array" ref="E202">IF(C202="", "", IF(C202="Non concerné", 0,
   IFERROR(
      MAX(
         _xlfn._xlws.FILTER(
            INDEX('Aide et cotations'!$A$2:$CN$380,, MATCH(B202, 'Aide et cotations'!$A$1:$CN$1, 0)),
            'Aide et cotations'!$A$2:$A$380 = C202
         )
      ),
   "")
))</f>
        <v/>
      </c>
      <c r="F202" s="71" t="str">
        <f>IF('Outil de calcul'!C202="", "", IF('Outil de calcul'!C202="Non concerné", 0, IFERROR(MAX(INDEX('Aide et cotations'!$A$1:$BN$380, 0, MATCH('Outil de calcul'!B202,'Aide et cotations'!$A$1:$CN$1, 0))), "")))</f>
        <v/>
      </c>
    </row>
    <row r="203" spans="2:6" ht="31.2" x14ac:dyDescent="0.35">
      <c r="B203" s="69" t="s">
        <v>201</v>
      </c>
      <c r="C203" s="91"/>
      <c r="D203" s="70" t="str">
        <f>IFERROR(_xlfn.XLOOKUP(C203, 'Aide et cotations'!$A$130:$A$134, 'Aide et cotations'!$B$130:$B$134), "")</f>
        <v/>
      </c>
      <c r="E203" s="71" t="str" cm="1">
        <f t="array" ref="E203">IF(C203="", "", IF(C203="Non concerné", 0,
   IFERROR(
      MAX(
         _xlfn._xlws.FILTER(
            INDEX('Aide et cotations'!$A$2:$CN$380,, MATCH(B203, 'Aide et cotations'!$A$1:$CN$1, 0)),
            'Aide et cotations'!$A$2:$A$380 = C203
         )
      ),
   "")
))</f>
        <v/>
      </c>
      <c r="F203" s="71" t="str">
        <f>IF('Outil de calcul'!C203="", "", IF('Outil de calcul'!C203="Non concerné", 0, IFERROR(MAX(INDEX('Aide et cotations'!$A$1:$BN$380, 0, MATCH('Outil de calcul'!B203,'Aide et cotations'!$A$1:$CN$1, 0))), "")))</f>
        <v/>
      </c>
    </row>
    <row r="204" spans="2:6" ht="31.2" x14ac:dyDescent="0.35">
      <c r="B204" s="69" t="s">
        <v>27</v>
      </c>
      <c r="C204" s="97"/>
      <c r="D204" s="74"/>
      <c r="E204" s="75"/>
      <c r="F204" s="75"/>
    </row>
    <row r="205" spans="2:6" x14ac:dyDescent="0.35">
      <c r="B205" s="73" t="s">
        <v>226</v>
      </c>
      <c r="C205" s="91"/>
      <c r="D205" s="70" t="str">
        <f>IFERROR(_xlfn.XLOOKUP(C205, 'Aide et cotations'!$A$135:$A$137, 'Aide et cotations'!$B$135:$B$137), "")</f>
        <v/>
      </c>
      <c r="E205" s="71" t="str" cm="1">
        <f t="array" ref="E205">IF(C205="", "", IF(C205="Non concerné", 0,
   IFERROR(
      MAX(
         _xlfn._xlws.FILTER(
            INDEX('Aide et cotations'!$A$2:$CN$380,, MATCH(B205, 'Aide et cotations'!$A$1:$CN$1, 0)),
            'Aide et cotations'!$A$2:$A$380 = C205
         )
      ),
   "")
))</f>
        <v/>
      </c>
      <c r="F205" s="71" t="str">
        <f>IF('Outil de calcul'!C205="", "", IF('Outil de calcul'!C205="Non concerné", 0, IFERROR(MAX(INDEX('Aide et cotations'!$A$1:$BN$380, 0, MATCH('Outil de calcul'!B205,'Aide et cotations'!$A$1:$CN$1, 0))), "")))</f>
        <v/>
      </c>
    </row>
    <row r="206" spans="2:6" x14ac:dyDescent="0.35">
      <c r="B206" s="73" t="s">
        <v>324</v>
      </c>
      <c r="C206" s="91"/>
      <c r="D206" s="70" t="str">
        <f>IFERROR(_xlfn.XLOOKUP(C206, 'Aide et cotations'!$A$138:$A$140, 'Aide et cotations'!$B$138:$B$140), "")</f>
        <v/>
      </c>
      <c r="E206" s="71" t="str" cm="1">
        <f t="array" ref="E206">IF(C206="", "", IF(C206="Non concerné", 0,
   IFERROR(
      MAX(
         _xlfn._xlws.FILTER(
            INDEX('Aide et cotations'!$A$2:$CN$380,, MATCH(B206, 'Aide et cotations'!$A$1:$CN$1, 0)),
            'Aide et cotations'!$A$2:$A$380 = C206
         )
      ),
   "")
))</f>
        <v/>
      </c>
      <c r="F206" s="71" t="str">
        <f>IF('Outil de calcul'!C206="", "", IF('Outil de calcul'!C206="Non concerné", 0, IFERROR(MAX(INDEX('Aide et cotations'!$A$1:$BN$380, 0, MATCH('Outil de calcul'!B206,'Aide et cotations'!$A$1:$CN$1, 0))), "")))</f>
        <v/>
      </c>
    </row>
    <row r="207" spans="2:6" x14ac:dyDescent="0.35">
      <c r="B207" s="73" t="s">
        <v>325</v>
      </c>
      <c r="C207" s="91"/>
      <c r="D207" s="70" t="str">
        <f>IFERROR(_xlfn.XLOOKUP(C207, 'Aide et cotations'!$A$141:$A$143, 'Aide et cotations'!$B$141:$B$143), "")</f>
        <v/>
      </c>
      <c r="E207" s="71" t="str" cm="1">
        <f t="array" ref="E207">IF(C207="", "", IF(C207="Non concerné", 0,
   IFERROR(
      MAX(
         _xlfn._xlws.FILTER(
            INDEX('Aide et cotations'!$A$2:$CN$380,, MATCH(B207, 'Aide et cotations'!$A$1:$CN$1, 0)),
            'Aide et cotations'!$A$2:$A$380 = C207
         )
      ),
   "")
))</f>
        <v/>
      </c>
      <c r="F207" s="71" t="str">
        <f>IF('Outil de calcul'!C207="", "", IF('Outil de calcul'!C207="Non concerné", 0, IFERROR(MAX(INDEX('Aide et cotations'!$A$1:$BN$380, 0, MATCH('Outil de calcul'!B207,'Aide et cotations'!$A$1:$CN$1, 0))), "")))</f>
        <v/>
      </c>
    </row>
    <row r="208" spans="2:6" x14ac:dyDescent="0.35">
      <c r="B208" s="73" t="s">
        <v>326</v>
      </c>
      <c r="C208" s="91"/>
      <c r="D208" s="70" t="str">
        <f>IFERROR(_xlfn.XLOOKUP(C208, 'Aide et cotations'!$A$144:$A$146, 'Aide et cotations'!$B$144:$B$146), "")</f>
        <v/>
      </c>
      <c r="E208" s="71" t="str" cm="1">
        <f t="array" ref="E208">IF(C208="", "", IF(C208="Non concerné", 0,
   IFERROR(
      MAX(
         _xlfn._xlws.FILTER(
            INDEX('Aide et cotations'!$A$2:$CN$380,, MATCH(B208, 'Aide et cotations'!$A$1:$CN$1, 0)),
            'Aide et cotations'!$A$2:$A$380 = C208
         )
      ),
   "")
))</f>
        <v/>
      </c>
      <c r="F208" s="71" t="str">
        <f>IF('Outil de calcul'!C208="", "", IF('Outil de calcul'!C208="Non concerné", 0, IFERROR(MAX(INDEX('Aide et cotations'!$A$1:$BN$380, 0, MATCH('Outil de calcul'!B208,'Aide et cotations'!$A$1:$CN$1, 0))), "")))</f>
        <v/>
      </c>
    </row>
    <row r="209" spans="2:6" ht="31.2" customHeight="1" x14ac:dyDescent="0.35">
      <c r="B209" s="69" t="s">
        <v>72</v>
      </c>
      <c r="C209" s="91"/>
      <c r="D209" s="70" t="str">
        <f>IFERROR(_xlfn.XLOOKUP(C209, 'Aide et cotations'!$A$147:$A$150, 'Aide et cotations'!$B$147:$B$150), "")</f>
        <v/>
      </c>
      <c r="E209" s="71" t="str" cm="1">
        <f t="array" ref="E209">IF(C209="", "", IF(C209="Non concerné", 0,
   IFERROR(
      MAX(
         _xlfn._xlws.FILTER(
            INDEX('Aide et cotations'!$A$2:$CN$380,, MATCH(B209, 'Aide et cotations'!$A$1:$CN$1, 0)),
            'Aide et cotations'!$A$2:$A$380 = C209
         )
      ),
   "")
))</f>
        <v/>
      </c>
      <c r="F209" s="71" t="str">
        <f>IF('Outil de calcul'!C209="", "", IF('Outil de calcul'!C209="Non concerné", 0, IFERROR(MAX(INDEX('Aide et cotations'!$A$1:$BN$380, 0, MATCH('Outil de calcul'!B209,'Aide et cotations'!$A$1:$CN$1, 0))), "")))</f>
        <v/>
      </c>
    </row>
    <row r="210" spans="2:6" x14ac:dyDescent="0.35">
      <c r="B210" s="69" t="s">
        <v>125</v>
      </c>
      <c r="C210" s="97"/>
      <c r="D210" s="74"/>
      <c r="E210" s="75"/>
      <c r="F210" s="75"/>
    </row>
    <row r="211" spans="2:6" x14ac:dyDescent="0.35">
      <c r="B211" s="73" t="s">
        <v>327</v>
      </c>
      <c r="C211" s="91"/>
      <c r="D211" s="70" t="str">
        <f>IFERROR(_xlfn.XLOOKUP(C211, 'Aide et cotations'!$A$151:$A$153, 'Aide et cotations'!$B$151:$B$153), "")</f>
        <v/>
      </c>
      <c r="E211" s="71" t="str" cm="1">
        <f t="array" ref="E211">IF(C211="", "", IF(C211="Non concerné", 0,
   IFERROR(
      MAX(
         _xlfn._xlws.FILTER(
            INDEX('Aide et cotations'!$A$2:$CN$380,, MATCH(B211, 'Aide et cotations'!$A$1:$CN$1, 0)),
            'Aide et cotations'!$A$2:$A$380 = C211
         )
      ),
   "")
))</f>
        <v/>
      </c>
      <c r="F211" s="71" t="str">
        <f>IF('Outil de calcul'!C211="", "", IF('Outil de calcul'!C211="Non concerné", 0, IFERROR(MAX(INDEX('Aide et cotations'!$A$1:$BN$380, 0, MATCH('Outil de calcul'!B211,'Aide et cotations'!$A$1:$CN$1, 0))), "")))</f>
        <v/>
      </c>
    </row>
    <row r="212" spans="2:6" x14ac:dyDescent="0.35">
      <c r="B212" s="73" t="s">
        <v>328</v>
      </c>
      <c r="C212" s="91"/>
      <c r="D212" s="70" t="str">
        <f>IFERROR(_xlfn.XLOOKUP(C212, 'Aide et cotations'!$A$154:$A$156, 'Aide et cotations'!$B$154:$B$156), "")</f>
        <v/>
      </c>
      <c r="E212" s="71" t="str" cm="1">
        <f t="array" ref="E212">IF(C212="", "", IF(C212="Non concerné", 0,
   IFERROR(
      MAX(
         _xlfn._xlws.FILTER(
            INDEX('Aide et cotations'!$A$2:$CN$380,, MATCH(B212, 'Aide et cotations'!$A$1:$CN$1, 0)),
            'Aide et cotations'!$A$2:$A$380 = C212
         )
      ),
   "")
))</f>
        <v/>
      </c>
      <c r="F212" s="71" t="str">
        <f>IF('Outil de calcul'!C212="", "", IF('Outil de calcul'!C212="Non concerné", 0, IFERROR(MAX(INDEX('Aide et cotations'!$A$1:$BN$380, 0, MATCH('Outil de calcul'!B212,'Aide et cotations'!$A$1:$CN$1, 0))), "")))</f>
        <v/>
      </c>
    </row>
    <row r="213" spans="2:6" x14ac:dyDescent="0.35">
      <c r="B213" s="73" t="s">
        <v>329</v>
      </c>
      <c r="C213" s="91"/>
      <c r="D213" s="70" t="str">
        <f>IFERROR(_xlfn.XLOOKUP(C213, 'Aide et cotations'!$A$157:$A$159, 'Aide et cotations'!$B$157:$B$159), "")</f>
        <v/>
      </c>
      <c r="E213" s="71" t="str" cm="1">
        <f t="array" ref="E213">IF(C213="", "", IF(C213="Non concerné", 0,
   IFERROR(
      MAX(
         _xlfn._xlws.FILTER(
            INDEX('Aide et cotations'!$A$2:$CN$380,, MATCH(B213, 'Aide et cotations'!$A$1:$CN$1, 0)),
            'Aide et cotations'!$A$2:$A$380 = C213
         )
      ),
   "")
))</f>
        <v/>
      </c>
      <c r="F213" s="71" t="str">
        <f>IF('Outil de calcul'!C213="", "", IF('Outil de calcul'!C213="Non concerné", 0, IFERROR(MAX(INDEX('Aide et cotations'!$A$1:$BN$380, 0, MATCH('Outil de calcul'!B213,'Aide et cotations'!$A$1:$CN$1, 0))), "")))</f>
        <v/>
      </c>
    </row>
    <row r="214" spans="2:6" x14ac:dyDescent="0.35">
      <c r="B214" s="73" t="s">
        <v>330</v>
      </c>
      <c r="C214" s="91"/>
      <c r="D214" s="70" t="str">
        <f>IFERROR(_xlfn.XLOOKUP(C214, 'Aide et cotations'!$A$160:$A$162, 'Aide et cotations'!$B$160:$B$162), "")</f>
        <v/>
      </c>
      <c r="E214" s="71" t="str" cm="1">
        <f t="array" ref="E214">IF(C214="", "", IF(C214="Non concerné", 0,
   IFERROR(
      MAX(
         _xlfn._xlws.FILTER(
            INDEX('Aide et cotations'!$A$2:$CN$380,, MATCH(B214, 'Aide et cotations'!$A$1:$CN$1, 0)),
            'Aide et cotations'!$A$2:$A$380 = C214
         )
      ),
   "")
))</f>
        <v/>
      </c>
      <c r="F214" s="71" t="str">
        <f>IF('Outil de calcul'!C214="", "", IF('Outil de calcul'!C214="Non concerné", 0, IFERROR(MAX(INDEX('Aide et cotations'!$A$1:$BN$380, 0, MATCH('Outil de calcul'!B214,'Aide et cotations'!$A$1:$CN$1, 0))), "")))</f>
        <v/>
      </c>
    </row>
    <row r="215" spans="2:6" ht="31.2" customHeight="1" x14ac:dyDescent="0.35">
      <c r="B215" s="69" t="s">
        <v>150</v>
      </c>
      <c r="C215" s="91"/>
      <c r="D215" s="70" t="str">
        <f>IFERROR(_xlfn.XLOOKUP(C215, 'Aide et cotations'!$A$163:$A$166, 'Aide et cotations'!$B$163:$B$166), "")</f>
        <v/>
      </c>
      <c r="E215" s="71" t="str" cm="1">
        <f t="array" ref="E215">IF(C215="", "", IF(C215="Non concerné", 0,
   IFERROR(
      MAX(
         _xlfn._xlws.FILTER(
            INDEX('Aide et cotations'!$A$2:$CN$380,, MATCH(B215, 'Aide et cotations'!$A$1:$CN$1, 0)),
            'Aide et cotations'!$A$2:$A$380 = C215
         )
      ),
   "")
))</f>
        <v/>
      </c>
      <c r="F215" s="71" t="str">
        <f>IF('Outil de calcul'!C215="", "", IF('Outil de calcul'!C215="Non concerné", 0, IFERROR(MAX(INDEX('Aide et cotations'!$A$1:$BN$380, 0, MATCH('Outil de calcul'!B215,'Aide et cotations'!$A$1:$CN$1, 0))), "")))</f>
        <v/>
      </c>
    </row>
    <row r="216" spans="2:6" ht="18" x14ac:dyDescent="0.35">
      <c r="B216" s="112" t="s">
        <v>139</v>
      </c>
      <c r="C216" s="112"/>
      <c r="D216" s="89" t="s">
        <v>246</v>
      </c>
      <c r="E216" s="89" t="s">
        <v>166</v>
      </c>
      <c r="F216" s="89" t="s">
        <v>204</v>
      </c>
    </row>
    <row r="217" spans="2:6" ht="46.95" customHeight="1" x14ac:dyDescent="0.35">
      <c r="B217" s="69" t="s">
        <v>190</v>
      </c>
      <c r="C217" s="91"/>
      <c r="D217" s="70" t="str">
        <f>IFERROR(_xlfn.XLOOKUP(C217, 'Aide et cotations'!$A$167:$A$169, 'Aide et cotations'!$B$167:$B$169), "")</f>
        <v/>
      </c>
      <c r="E217" s="71" t="str" cm="1">
        <f t="array" ref="E217">IF(C217="", "", IF(C217="Non concerné", 0,
   IFERROR(
      MAX(
         _xlfn._xlws.FILTER(
            INDEX('Aide et cotations'!$A$2:$CN$380,, MATCH(B217, 'Aide et cotations'!$A$1:$CN$1, 0)),
            'Aide et cotations'!$A$2:$A$380 = C217
         )
      ),
   "")
))</f>
        <v/>
      </c>
      <c r="F217" s="71" t="str">
        <f>IF('Outil de calcul'!C217="", "", IF('Outil de calcul'!C217="Non concerné", 0, IFERROR(MAX(INDEX('Aide et cotations'!$A$1:$BN$380, 0, MATCH('Outil de calcul'!B217,'Aide et cotations'!$A$1:$CN$1, 0))), "")))</f>
        <v/>
      </c>
    </row>
    <row r="218" spans="2:6" x14ac:dyDescent="0.35">
      <c r="B218" s="69" t="s">
        <v>91</v>
      </c>
      <c r="C218" s="97"/>
      <c r="D218" s="74"/>
      <c r="E218" s="75"/>
      <c r="F218" s="75"/>
    </row>
    <row r="219" spans="2:6" x14ac:dyDescent="0.35">
      <c r="B219" s="73" t="s">
        <v>29</v>
      </c>
      <c r="C219" s="91"/>
      <c r="D219" s="70" t="str">
        <f>IFERROR(_xlfn.XLOOKUP(C219, 'Aide et cotations'!$A$170:$A$173, 'Aide et cotations'!$B$170:$B$173), "")</f>
        <v/>
      </c>
      <c r="E219" s="71" t="str" cm="1">
        <f t="array" ref="E219">IF(C219="", "", IF(C219="Non concerné", 0,
   IFERROR(
      MAX(
         _xlfn._xlws.FILTER(
            INDEX('Aide et cotations'!$A$2:$CN$380,, MATCH(B219, 'Aide et cotations'!$A$1:$CN$1, 0)),
            'Aide et cotations'!$A$2:$A$380 = C219
         )
      ),
   "")
))</f>
        <v/>
      </c>
      <c r="F219" s="71" t="str">
        <f>IF('Outil de calcul'!C219="", "", IF('Outil de calcul'!C219="Non concerné", 0, IFERROR(MAX(INDEX('Aide et cotations'!$A$1:$BN$380, 0, MATCH('Outil de calcul'!B219,'Aide et cotations'!$A$1:$CN$1, 0))), "")))</f>
        <v/>
      </c>
    </row>
    <row r="220" spans="2:6" x14ac:dyDescent="0.35">
      <c r="B220" s="73" t="s">
        <v>82</v>
      </c>
      <c r="C220" s="91"/>
      <c r="D220" s="70" t="str">
        <f>IFERROR(_xlfn.XLOOKUP(C220, 'Aide et cotations'!$A$174:$A$177, 'Aide et cotations'!$B$174:$B$177), "")</f>
        <v/>
      </c>
      <c r="E220" s="71" t="str" cm="1">
        <f t="array" ref="E220">IF(C220="", "", IF(C220="Non concerné", 0,
   IFERROR(
      MAX(
         _xlfn._xlws.FILTER(
            INDEX('Aide et cotations'!$A$2:$CN$380,, MATCH(B220, 'Aide et cotations'!$A$1:$CN$1, 0)),
            'Aide et cotations'!$A$2:$A$380 = C220
         )
      ),
   "")
))</f>
        <v/>
      </c>
      <c r="F220" s="71" t="str">
        <f>IF('Outil de calcul'!C220="", "", IF('Outil de calcul'!C220="Non concerné", 0, IFERROR(MAX(INDEX('Aide et cotations'!$A$1:$BN$380, 0, MATCH('Outil de calcul'!B220,'Aide et cotations'!$A$1:$CN$1, 0))), "")))</f>
        <v/>
      </c>
    </row>
    <row r="221" spans="2:6" ht="31.2" customHeight="1" x14ac:dyDescent="0.35">
      <c r="B221" s="73" t="s">
        <v>126</v>
      </c>
      <c r="C221" s="91"/>
      <c r="D221" s="70" t="str">
        <f>IFERROR(_xlfn.XLOOKUP(C221, 'Aide et cotations'!$A$178:$A$181, 'Aide et cotations'!$B$178:$B$181), "")</f>
        <v/>
      </c>
      <c r="E221" s="71" t="str" cm="1">
        <f t="array" ref="E221">IF(C221="", "", IF(C221="Non concerné", 0,
   IFERROR(
      MAX(
         _xlfn._xlws.FILTER(
            INDEX('Aide et cotations'!$A$2:$CN$380,, MATCH(B221, 'Aide et cotations'!$A$1:$CN$1, 0)),
            'Aide et cotations'!$A$2:$A$380 = C221
         )
      ),
   "")
))</f>
        <v/>
      </c>
      <c r="F221" s="71" t="str">
        <f>IF('Outil de calcul'!C221="", "", IF('Outil de calcul'!C221="Non concerné", 0, IFERROR(MAX(INDEX('Aide et cotations'!$A$1:$BN$380, 0, MATCH('Outil de calcul'!B221,'Aide et cotations'!$A$1:$CN$1, 0))), "")))</f>
        <v/>
      </c>
    </row>
    <row r="222" spans="2:6" x14ac:dyDescent="0.35">
      <c r="B222" s="73" t="s">
        <v>31</v>
      </c>
      <c r="C222" s="91"/>
      <c r="D222" s="70" t="str">
        <f>IFERROR(_xlfn.XLOOKUP(C222, 'Aide et cotations'!$A$182:$A$185, 'Aide et cotations'!$B$182:$B$185), "")</f>
        <v/>
      </c>
      <c r="E222" s="71" t="str" cm="1">
        <f t="array" ref="E222">IF(C222="", "", IF(C222="Non concerné", 0,
   IFERROR(
      MAX(
         _xlfn._xlws.FILTER(
            INDEX('Aide et cotations'!$A$2:$CN$380,, MATCH(B222, 'Aide et cotations'!$A$1:$CN$1, 0)),
            'Aide et cotations'!$A$2:$A$380 = C222
         )
      ),
   "")
))</f>
        <v/>
      </c>
      <c r="F222" s="71" t="str">
        <f>IF('Outil de calcul'!C222="", "", IF('Outil de calcul'!C222="Non concerné", 0, IFERROR(MAX(INDEX('Aide et cotations'!$A$1:$BN$380, 0, MATCH('Outil de calcul'!B222,'Aide et cotations'!$A$1:$CN$1, 0))), "")))</f>
        <v/>
      </c>
    </row>
    <row r="223" spans="2:6" x14ac:dyDescent="0.35">
      <c r="B223" s="73" t="s">
        <v>30</v>
      </c>
      <c r="C223" s="91"/>
      <c r="D223" s="70" t="str">
        <f>IFERROR(_xlfn.XLOOKUP(C223, 'Aide et cotations'!$A$186:$A$189, 'Aide et cotations'!$B$186:$B$189), "")</f>
        <v/>
      </c>
      <c r="E223" s="71" t="str" cm="1">
        <f t="array" ref="E223">IF(C223="", "", IF(C223="Non concerné", 0,
   IFERROR(
      MAX(
         _xlfn._xlws.FILTER(
            INDEX('Aide et cotations'!$A$2:$CN$380,, MATCH(B223, 'Aide et cotations'!$A$1:$CN$1, 0)),
            'Aide et cotations'!$A$2:$A$380 = C223
         )
      ),
   "")
))</f>
        <v/>
      </c>
      <c r="F223" s="71" t="str">
        <f>IF('Outil de calcul'!C223="", "", IF('Outil de calcul'!C223="Non concerné", 0, IFERROR(MAX(INDEX('Aide et cotations'!$A$1:$BN$380, 0, MATCH('Outil de calcul'!B223,'Aide et cotations'!$A$1:$CN$1, 0))), "")))</f>
        <v/>
      </c>
    </row>
    <row r="224" spans="2:6" ht="46.95" customHeight="1" x14ac:dyDescent="0.35">
      <c r="B224" s="69" t="s">
        <v>88</v>
      </c>
      <c r="C224" s="91"/>
      <c r="D224" s="70" t="str">
        <f>IFERROR(_xlfn.XLOOKUP(C224, 'Aide et cotations'!$A$190:$A$194, 'Aide et cotations'!$B$190:$B$194), "")</f>
        <v/>
      </c>
      <c r="E224" s="71" t="str" cm="1">
        <f t="array" ref="E224">IF(C224="", "", IF(C224="Non concerné", 0,
   IFERROR(
      MAX(
         _xlfn._xlws.FILTER(
            INDEX('Aide et cotations'!$A$2:$CN$380,, MATCH(B224, 'Aide et cotations'!$A$1:$CN$1, 0)),
            'Aide et cotations'!$A$2:$A$380 = C224
         )
      ),
   "")
))</f>
        <v/>
      </c>
      <c r="F224" s="71" t="str">
        <f>IF('Outil de calcul'!C224="", "", IF('Outil de calcul'!C224="Non concerné", 0, IFERROR(MAX(INDEX('Aide et cotations'!$A$1:$BN$380, 0, MATCH('Outil de calcul'!B224,'Aide et cotations'!$A$1:$CN$1, 0))), "")))</f>
        <v/>
      </c>
    </row>
    <row r="225" spans="2:6" x14ac:dyDescent="0.35">
      <c r="B225" s="69" t="s">
        <v>92</v>
      </c>
      <c r="C225" s="91"/>
      <c r="D225" s="70" t="str">
        <f>IFERROR(_xlfn.XLOOKUP(C225, 'Aide et cotations'!$A$195:$A$200, 'Aide et cotations'!$B$195:$B$200), "")</f>
        <v/>
      </c>
      <c r="E225" s="71" t="str" cm="1">
        <f t="array" ref="E225">IF(C225="", "", IF(C225="Non concerné", 0,
   IFERROR(
      MAX(
         _xlfn._xlws.FILTER(
            INDEX('Aide et cotations'!$A$2:$CN$380,, MATCH(B225, 'Aide et cotations'!$A$1:$CN$1, 0)),
            'Aide et cotations'!$A$2:$A$380 = C225
         )
      ),
   "")
))</f>
        <v/>
      </c>
      <c r="F225" s="71" t="str">
        <f>IF('Outil de calcul'!C225="", "", IF('Outil de calcul'!C225="Non concerné", 0, IFERROR(MAX(INDEX('Aide et cotations'!$A$1:$BN$380, 0, MATCH('Outil de calcul'!B225,'Aide et cotations'!$A$1:$CN$1, 0))), "")))</f>
        <v/>
      </c>
    </row>
    <row r="226" spans="2:6" ht="18" x14ac:dyDescent="0.35">
      <c r="B226" s="112" t="s">
        <v>140</v>
      </c>
      <c r="C226" s="112"/>
      <c r="D226" s="89" t="s">
        <v>246</v>
      </c>
      <c r="E226" s="89" t="s">
        <v>166</v>
      </c>
      <c r="F226" s="89" t="s">
        <v>204</v>
      </c>
    </row>
    <row r="227" spans="2:6" ht="62.4" customHeight="1" x14ac:dyDescent="0.35">
      <c r="B227" s="69" t="s">
        <v>6</v>
      </c>
      <c r="C227" s="91"/>
      <c r="D227" s="70" t="str">
        <f>IFERROR(_xlfn.XLOOKUP(C227, 'Aide et cotations'!$A$201:$A$204, 'Aide et cotations'!$B$201:$B$204), "")</f>
        <v/>
      </c>
      <c r="E227" s="71" t="str" cm="1">
        <f t="array" ref="E227">IF(C227="", "", IF(C227="Non concerné", 0,
   IFERROR(
      MAX(
         _xlfn._xlws.FILTER(
            INDEX('Aide et cotations'!$A$2:$CN$380,, MATCH(B227, 'Aide et cotations'!$A$1:$CN$1, 0)),
            'Aide et cotations'!$A$2:$A$380 = C227
         )
      ),
   "")
))</f>
        <v/>
      </c>
      <c r="F227" s="71" t="str">
        <f>IF('Outil de calcul'!C227="", "", IF('Outil de calcul'!C227="Non concerné", 0, IFERROR(MAX(INDEX('Aide et cotations'!$A$1:$BN$380, 0, MATCH('Outil de calcul'!B227,'Aide et cotations'!$A$1:$CN$1, 0))), "")))</f>
        <v/>
      </c>
    </row>
    <row r="228" spans="2:6" x14ac:dyDescent="0.35">
      <c r="B228" s="69" t="s">
        <v>7</v>
      </c>
      <c r="C228" s="91"/>
      <c r="D228" s="70" t="str">
        <f>IFERROR(_xlfn.XLOOKUP(C228, 'Aide et cotations'!$A$205:$A$208, 'Aide et cotations'!$B$205:$B$208), "")</f>
        <v/>
      </c>
      <c r="E228" s="71" t="str" cm="1">
        <f t="array" ref="E228">IF(C228="", "", IF(C228="Non concerné", 0,
   IFERROR(
      MAX(
         _xlfn._xlws.FILTER(
            INDEX('Aide et cotations'!$A$2:$CN$380,, MATCH(B228, 'Aide et cotations'!$A$1:$CN$1, 0)),
            'Aide et cotations'!$A$2:$A$380 = C228
         )
      ),
   "")
))</f>
        <v/>
      </c>
      <c r="F228" s="71" t="str">
        <f>IF('Outil de calcul'!C228="", "", IF('Outil de calcul'!C228="Non concerné", 0, IFERROR(MAX(INDEX('Aide et cotations'!$A$1:$BN$380, 0, MATCH('Outil de calcul'!B228,'Aide et cotations'!$A$1:$CN$1, 0))), "")))</f>
        <v/>
      </c>
    </row>
    <row r="229" spans="2:6" ht="31.2" customHeight="1" x14ac:dyDescent="0.35">
      <c r="B229" s="69" t="s">
        <v>16</v>
      </c>
      <c r="C229" s="91"/>
      <c r="D229" s="70" t="str">
        <f>IFERROR(_xlfn.XLOOKUP(C229, 'Aide et cotations'!$A$209:$A$213, 'Aide et cotations'!$B$209:$B$213), "")</f>
        <v/>
      </c>
      <c r="E229" s="71" t="str" cm="1">
        <f t="array" ref="E229">IF(C229="", "", IF(C229="Non concerné", 0,
   IFERROR(
      MAX(
         _xlfn._xlws.FILTER(
            INDEX('Aide et cotations'!$A$2:$CN$380,, MATCH(B229, 'Aide et cotations'!$A$1:$CN$1, 0)),
            'Aide et cotations'!$A$2:$A$380 = C229
         )
      ),
   "")
))</f>
        <v/>
      </c>
      <c r="F229" s="71" t="str">
        <f>IF('Outil de calcul'!C229="", "", IF('Outil de calcul'!C229="Non concerné", 0, IFERROR(MAX(INDEX('Aide et cotations'!$A$1:$BN$380, 0, MATCH('Outil de calcul'!B229,'Aide et cotations'!$A$1:$CN$1, 0))), "")))</f>
        <v/>
      </c>
    </row>
    <row r="230" spans="2:6" ht="4.2" customHeight="1" x14ac:dyDescent="0.35"/>
    <row r="231" spans="2:6" ht="18" x14ac:dyDescent="0.4">
      <c r="B231" s="113" t="s">
        <v>230</v>
      </c>
      <c r="C231" s="113"/>
      <c r="D231" s="113"/>
      <c r="E231" s="113"/>
      <c r="F231" s="113"/>
    </row>
    <row r="232" spans="2:6" ht="4.2" customHeight="1" x14ac:dyDescent="0.35"/>
    <row r="233" spans="2:6" ht="18" x14ac:dyDescent="0.35">
      <c r="B233" s="112" t="s">
        <v>58</v>
      </c>
      <c r="C233" s="112"/>
      <c r="D233" s="89" t="s">
        <v>246</v>
      </c>
      <c r="E233" s="89" t="s">
        <v>166</v>
      </c>
      <c r="F233" s="89" t="s">
        <v>204</v>
      </c>
    </row>
    <row r="234" spans="2:6" ht="62.4" customHeight="1" x14ac:dyDescent="0.35">
      <c r="B234" s="69" t="s">
        <v>57</v>
      </c>
      <c r="C234" s="91"/>
      <c r="D234" s="70" t="str">
        <f>IFERROR(_xlfn.XLOOKUP(C234, 'Aide et cotations'!$A$88:$A$92, 'Aide et cotations'!$B$88:$B$92), "")</f>
        <v/>
      </c>
      <c r="E234" s="71" t="str" cm="1">
        <f t="array" ref="E234">IF(C234="", "", IF(C234="Non concerné", 0,
   IFERROR(
      MAX(
         _xlfn._xlws.FILTER(
            INDEX('Aide et cotations'!$A$2:$CN$380,, MATCH(B234, 'Aide et cotations'!$A$1:$CN$1, 0)),
            'Aide et cotations'!$A$2:$A$380 = C234
         )
      ),
   "")
))</f>
        <v/>
      </c>
      <c r="F234" s="71" t="str">
        <f>IF('Outil de calcul'!C234="", "", IF('Outil de calcul'!C234="Non concerné", 0, IFERROR(MAX(INDEX('Aide et cotations'!$A$1:$BN$380, 0, MATCH('Outil de calcul'!B234,'Aide et cotations'!$A$1:$CN$1, 0))), "")))</f>
        <v/>
      </c>
    </row>
    <row r="235" spans="2:6" x14ac:dyDescent="0.35">
      <c r="B235" s="69" t="s">
        <v>23</v>
      </c>
      <c r="C235" s="96"/>
      <c r="D235" s="74"/>
      <c r="E235" s="75"/>
      <c r="F235" s="75"/>
    </row>
    <row r="236" spans="2:6" ht="62.4" customHeight="1" x14ac:dyDescent="0.35">
      <c r="B236" s="73" t="s">
        <v>59</v>
      </c>
      <c r="C236" s="91"/>
      <c r="D236" s="70" t="str">
        <f>IFERROR(_xlfn.XLOOKUP(C236, 'Aide et cotations'!$A$93:$A$95, 'Aide et cotations'!$B$93:$B$95), "")</f>
        <v/>
      </c>
      <c r="E236" s="71" t="str" cm="1">
        <f t="array" ref="E236">IF(C236="", "", IF(C236="Non concerné", 0,
   IFERROR(
      MAX(
         _xlfn._xlws.FILTER(
            INDEX('Aide et cotations'!$A$2:$CN$380,, MATCH(B236, 'Aide et cotations'!$A$1:$CN$1, 0)),
            'Aide et cotations'!$A$2:$A$380 = C236
         )
      ),
   "")
))</f>
        <v/>
      </c>
      <c r="F236" s="71" t="str">
        <f>IF('Outil de calcul'!C236="", "", IF('Outil de calcul'!C236="Non concerné", 0, IFERROR(MAX(INDEX('Aide et cotations'!$A$1:$BN$380, 0, MATCH('Outil de calcul'!B236,'Aide et cotations'!$A$1:$CN$1, 0))), "")))</f>
        <v/>
      </c>
    </row>
    <row r="237" spans="2:6" ht="46.95" customHeight="1" x14ac:dyDescent="0.35">
      <c r="B237" s="73" t="s">
        <v>60</v>
      </c>
      <c r="C237" s="91"/>
      <c r="D237" s="70" t="str">
        <f>IFERROR(_xlfn.XLOOKUP(C237, 'Aide et cotations'!$A$96:$A$98, 'Aide et cotations'!$B$96:$B$98), "")</f>
        <v/>
      </c>
      <c r="E237" s="71" t="str" cm="1">
        <f t="array" ref="E237">IF(C237="", "", IF(C237="Non concerné", 0,
   IFERROR(
      MAX(
         _xlfn._xlws.FILTER(
            INDEX('Aide et cotations'!$A$2:$CN$380,, MATCH(B237, 'Aide et cotations'!$A$1:$CN$1, 0)),
            'Aide et cotations'!$A$2:$A$380 = C237
         )
      ),
   "")
))</f>
        <v/>
      </c>
      <c r="F237" s="71" t="str">
        <f>IF('Outil de calcul'!C237="", "", IF('Outil de calcul'!C237="Non concerné", 0, IFERROR(MAX(INDEX('Aide et cotations'!$A$1:$BN$380, 0, MATCH('Outil de calcul'!B237,'Aide et cotations'!$A$1:$CN$1, 0))), "")))</f>
        <v/>
      </c>
    </row>
    <row r="238" spans="2:6" ht="46.95" customHeight="1" x14ac:dyDescent="0.35">
      <c r="B238" s="73" t="s">
        <v>62</v>
      </c>
      <c r="C238" s="91"/>
      <c r="D238" s="70" t="str">
        <f>IFERROR(_xlfn.XLOOKUP(C238, 'Aide et cotations'!$A$99:$A$101, 'Aide et cotations'!$B$99:$B$101), "")</f>
        <v/>
      </c>
      <c r="E238" s="71" t="str" cm="1">
        <f t="array" ref="E238">IF(C238="", "", IF(C238="Non concerné", 0,
   IFERROR(
      MAX(
         _xlfn._xlws.FILTER(
            INDEX('Aide et cotations'!$A$2:$CN$380,, MATCH(B238, 'Aide et cotations'!$A$1:$CN$1, 0)),
            'Aide et cotations'!$A$2:$A$380 = C238
         )
      ),
   "")
))</f>
        <v/>
      </c>
      <c r="F238" s="71" t="str">
        <f>IF('Outil de calcul'!C238="", "", IF('Outil de calcul'!C238="Non concerné", 0, IFERROR(MAX(INDEX('Aide et cotations'!$A$1:$BN$380, 0, MATCH('Outil de calcul'!B238,'Aide et cotations'!$A$1:$CN$1, 0))), "")))</f>
        <v/>
      </c>
    </row>
    <row r="239" spans="2:6" ht="31.2" customHeight="1" x14ac:dyDescent="0.35">
      <c r="B239" s="73" t="s">
        <v>61</v>
      </c>
      <c r="C239" s="91"/>
      <c r="D239" s="70" t="str">
        <f>IFERROR(_xlfn.XLOOKUP(C239, 'Aide et cotations'!$A$102:$A$104, 'Aide et cotations'!$B$102:$B$104), "")</f>
        <v/>
      </c>
      <c r="E239" s="71" t="str" cm="1">
        <f t="array" ref="E239">IF(C239="", "", IF(C239="Non concerné", 0,
   IFERROR(
      MAX(
         _xlfn._xlws.FILTER(
            INDEX('Aide et cotations'!$A$2:$CN$380,, MATCH(B239, 'Aide et cotations'!$A$1:$CN$1, 0)),
            'Aide et cotations'!$A$2:$A$380 = C239
         )
      ),
   "")
))</f>
        <v/>
      </c>
      <c r="F239" s="71" t="str">
        <f>IF('Outil de calcul'!C239="", "", IF('Outil de calcul'!C239="Non concerné", 0, IFERROR(MAX(INDEX('Aide et cotations'!$A$1:$BN$380, 0, MATCH('Outil de calcul'!B239,'Aide et cotations'!$A$1:$CN$1, 0))), "")))</f>
        <v/>
      </c>
    </row>
    <row r="240" spans="2:6" ht="18" x14ac:dyDescent="0.35">
      <c r="B240" s="112" t="s">
        <v>141</v>
      </c>
      <c r="C240" s="112"/>
      <c r="D240" s="89" t="s">
        <v>246</v>
      </c>
      <c r="E240" s="89" t="s">
        <v>166</v>
      </c>
      <c r="F240" s="89" t="s">
        <v>204</v>
      </c>
    </row>
    <row r="241" spans="2:6" ht="46.95" customHeight="1" x14ac:dyDescent="0.35">
      <c r="B241" s="69" t="s">
        <v>145</v>
      </c>
      <c r="C241" s="91"/>
      <c r="D241" s="70" t="str">
        <f>IFERROR(_xlfn.XLOOKUP(C241, 'Aide et cotations'!$A$105:$A$108, 'Aide et cotations'!$B$105:$B$108), "")</f>
        <v/>
      </c>
      <c r="E241" s="71" t="str" cm="1">
        <f t="array" ref="E241">IF(C241="", "", IF(C241="Non concerné", 0,
   IFERROR(
      MAX(
         _xlfn._xlws.FILTER(
            INDEX('Aide et cotations'!$A$2:$CN$380,, MATCH(B241, 'Aide et cotations'!$A$1:$CN$1, 0)),
            'Aide et cotations'!$A$2:$A$380 = C241
         )
      ),
   "")
))</f>
        <v/>
      </c>
      <c r="F241" s="71" t="str">
        <f>IF('Outil de calcul'!C241="", "", IF('Outil de calcul'!C241="Non concerné", 0, IFERROR(MAX(INDEX('Aide et cotations'!$A$1:$BN$380, 0, MATCH('Outil de calcul'!B241,'Aide et cotations'!$A$1:$CN$1, 0))), "")))</f>
        <v/>
      </c>
    </row>
    <row r="242" spans="2:6" ht="46.95" customHeight="1" x14ac:dyDescent="0.35">
      <c r="B242" s="72" t="s">
        <v>225</v>
      </c>
      <c r="C242" s="91"/>
      <c r="D242" s="70" t="str">
        <f>IFERROR(_xlfn.XLOOKUP(C242, 'Aide et cotations'!$A$109:$A$111, 'Aide et cotations'!$B$109:$B$111), "")</f>
        <v/>
      </c>
      <c r="E242" s="71" t="str" cm="1">
        <f t="array" ref="E242">IF(C242="", "", IF(C242="Non concerné", 0,
   IFERROR(
      MAX(
         _xlfn._xlws.FILTER(
            INDEX('Aide et cotations'!$A$2:$CN$380,, MATCH(B242, 'Aide et cotations'!$A$1:$CN$1, 0)),
            'Aide et cotations'!$A$2:$A$380 = C242
         )
      ),
   "")
))</f>
        <v/>
      </c>
      <c r="F242" s="71" t="str">
        <f>IF('Outil de calcul'!C242="", "", IF('Outil de calcul'!C242="Non concerné", 0, IFERROR(MAX(INDEX('Aide et cotations'!$A$1:$BN$380, 0, MATCH('Outil de calcul'!B242,'Aide et cotations'!$A$1:$CN$1, 0))), "")))</f>
        <v/>
      </c>
    </row>
    <row r="243" spans="2:6" x14ac:dyDescent="0.35">
      <c r="B243" s="69" t="s">
        <v>12</v>
      </c>
      <c r="C243" s="97"/>
      <c r="D243" s="74"/>
      <c r="E243" s="75"/>
      <c r="F243" s="75"/>
    </row>
    <row r="244" spans="2:6" x14ac:dyDescent="0.35">
      <c r="B244" s="73" t="s">
        <v>63</v>
      </c>
      <c r="C244" s="91"/>
      <c r="D244" s="70" t="str">
        <f>IFERROR(_xlfn.XLOOKUP(C244, 'Aide et cotations'!$A$112:$A$114, 'Aide et cotations'!$B$112:$B$114), "")</f>
        <v/>
      </c>
      <c r="E244" s="71" t="str" cm="1">
        <f t="array" ref="E244">IF(C244="", "", IF(C244="Non concerné", 0,
   IFERROR(
      MAX(
         _xlfn._xlws.FILTER(
            INDEX('Aide et cotations'!$A$2:$CN$380,, MATCH(B244, 'Aide et cotations'!$A$1:$CN$1, 0)),
            'Aide et cotations'!$A$2:$A$380 = C244
         )
      ),
   "")
))</f>
        <v/>
      </c>
      <c r="F244" s="71" t="str">
        <f>IF('Outil de calcul'!C244="", "", IF('Outil de calcul'!C244="Non concerné", 0, IFERROR(MAX(INDEX('Aide et cotations'!$A$1:$BN$380, 0, MATCH('Outil de calcul'!B244,'Aide et cotations'!$A$1:$CN$1, 0))), "")))</f>
        <v/>
      </c>
    </row>
    <row r="245" spans="2:6" x14ac:dyDescent="0.35">
      <c r="B245" s="73" t="s">
        <v>13</v>
      </c>
      <c r="C245" s="91"/>
      <c r="D245" s="70" t="str">
        <f>IFERROR(_xlfn.XLOOKUP(C245, 'Aide et cotations'!$A$115:$A$117, 'Aide et cotations'!$B$115:$B$117), "")</f>
        <v/>
      </c>
      <c r="E245" s="71" t="str" cm="1">
        <f t="array" ref="E245">IF(C245="", "", IF(C245="Non concerné", 0,
   IFERROR(
      MAX(
         _xlfn._xlws.FILTER(
            INDEX('Aide et cotations'!$A$2:$CN$380,, MATCH(B245, 'Aide et cotations'!$A$1:$CN$1, 0)),
            'Aide et cotations'!$A$2:$A$380 = C245
         )
      ),
   "")
))</f>
        <v/>
      </c>
      <c r="F245" s="71" t="str">
        <f>IF('Outil de calcul'!C245="", "", IF('Outil de calcul'!C245="Non concerné", 0, IFERROR(MAX(INDEX('Aide et cotations'!$A$1:$BN$380, 0, MATCH('Outil de calcul'!B245,'Aide et cotations'!$A$1:$CN$1, 0))), "")))</f>
        <v/>
      </c>
    </row>
    <row r="246" spans="2:6" x14ac:dyDescent="0.35">
      <c r="B246" s="73" t="s">
        <v>14</v>
      </c>
      <c r="C246" s="91"/>
      <c r="D246" s="70" t="str">
        <f>IFERROR(_xlfn.XLOOKUP(C246, 'Aide et cotations'!$A$118:$A$120, 'Aide et cotations'!$B$118:$B$120), "")</f>
        <v/>
      </c>
      <c r="E246" s="71" t="str" cm="1">
        <f t="array" ref="E246">IF(C246="", "", IF(C246="Non concerné", 0,
   IFERROR(
      MAX(
         _xlfn._xlws.FILTER(
            INDEX('Aide et cotations'!$A$2:$CN$380,, MATCH(B246, 'Aide et cotations'!$A$1:$CN$1, 0)),
            'Aide et cotations'!$A$2:$A$380 = C246
         )
      ),
   "")
))</f>
        <v/>
      </c>
      <c r="F246" s="71" t="str">
        <f>IF('Outil de calcul'!C246="", "", IF('Outil de calcul'!C246="Non concerné", 0, IFERROR(MAX(INDEX('Aide et cotations'!$A$1:$BN$380, 0, MATCH('Outil de calcul'!B246,'Aide et cotations'!$A$1:$CN$1, 0))), "")))</f>
        <v/>
      </c>
    </row>
    <row r="247" spans="2:6" x14ac:dyDescent="0.35">
      <c r="B247" s="73" t="s">
        <v>64</v>
      </c>
      <c r="C247" s="91"/>
      <c r="D247" s="70" t="str">
        <f>IFERROR(_xlfn.XLOOKUP(C247, 'Aide et cotations'!$A$121:$A$123, 'Aide et cotations'!$B$121:$B$123), "")</f>
        <v/>
      </c>
      <c r="E247" s="71" t="str" cm="1">
        <f t="array" ref="E247">IF(C247="", "", IF(C247="Non concerné", 0,
   IFERROR(
      MAX(
         _xlfn._xlws.FILTER(
            INDEX('Aide et cotations'!$A$2:$CN$380,, MATCH(B247, 'Aide et cotations'!$A$1:$CN$1, 0)),
            'Aide et cotations'!$A$2:$A$380 = C247
         )
      ),
   "")
))</f>
        <v/>
      </c>
      <c r="F247" s="71" t="str">
        <f>IF('Outil de calcul'!C247="", "", IF('Outil de calcul'!C247="Non concerné", 0, IFERROR(MAX(INDEX('Aide et cotations'!$A$1:$BN$380, 0, MATCH('Outil de calcul'!B247,'Aide et cotations'!$A$1:$CN$1, 0))), "")))</f>
        <v/>
      </c>
    </row>
    <row r="248" spans="2:6" x14ac:dyDescent="0.35">
      <c r="B248" s="73" t="s">
        <v>15</v>
      </c>
      <c r="C248" s="91"/>
      <c r="D248" s="70" t="str">
        <f>IFERROR(_xlfn.XLOOKUP(C248, 'Aide et cotations'!$A$124:$A$126, 'Aide et cotations'!$B$124:$B$126), "")</f>
        <v/>
      </c>
      <c r="E248" s="71" t="str" cm="1">
        <f t="array" ref="E248">IF(C248="", "", IF(C248="Non concerné", 0,
   IFERROR(
      MAX(
         _xlfn._xlws.FILTER(
            INDEX('Aide et cotations'!$A$2:$CN$380,, MATCH(B248, 'Aide et cotations'!$A$1:$CN$1, 0)),
            'Aide et cotations'!$A$2:$A$380 = C248
         )
      ),
   "")
))</f>
        <v/>
      </c>
      <c r="F248" s="71" t="str">
        <f>IF('Outil de calcul'!C248="", "", IF('Outil de calcul'!C248="Non concerné", 0, IFERROR(MAX(INDEX('Aide et cotations'!$A$1:$BN$380, 0, MATCH('Outil de calcul'!B248,'Aide et cotations'!$A$1:$CN$1, 0))), "")))</f>
        <v/>
      </c>
    </row>
    <row r="249" spans="2:6" x14ac:dyDescent="0.35">
      <c r="B249" s="73" t="s">
        <v>65</v>
      </c>
      <c r="C249" s="91"/>
      <c r="D249" s="70" t="str">
        <f>IFERROR(_xlfn.XLOOKUP(C249, 'Aide et cotations'!$A$127:$A$129, 'Aide et cotations'!$B$127:$B$129), "")</f>
        <v/>
      </c>
      <c r="E249" s="71" t="str" cm="1">
        <f t="array" ref="E249">IF(C249="", "", IF(C249="Non concerné", 0,
   IFERROR(
      MAX(
         _xlfn._xlws.FILTER(
            INDEX('Aide et cotations'!$A$2:$CN$380,, MATCH(B249, 'Aide et cotations'!$A$1:$CN$1, 0)),
            'Aide et cotations'!$A$2:$A$380 = C249
         )
      ),
   "")
))</f>
        <v/>
      </c>
      <c r="F249" s="71" t="str">
        <f>IF('Outil de calcul'!C249="", "", IF('Outil de calcul'!C249="Non concerné", 0, IFERROR(MAX(INDEX('Aide et cotations'!$A$1:$BN$380, 0, MATCH('Outil de calcul'!B249,'Aide et cotations'!$A$1:$CN$1, 0))), "")))</f>
        <v/>
      </c>
    </row>
    <row r="250" spans="2:6" ht="31.2" x14ac:dyDescent="0.35">
      <c r="B250" s="69" t="s">
        <v>201</v>
      </c>
      <c r="C250" s="91"/>
      <c r="D250" s="70" t="str">
        <f>IFERROR(_xlfn.XLOOKUP(C250, 'Aide et cotations'!$A$130:$A$134, 'Aide et cotations'!$B$130:$B$134), "")</f>
        <v/>
      </c>
      <c r="E250" s="71" t="str" cm="1">
        <f t="array" ref="E250">IF(C250="", "", IF(C250="Non concerné", 0,
   IFERROR(
      MAX(
         _xlfn._xlws.FILTER(
            INDEX('Aide et cotations'!$A$2:$CN$380,, MATCH(B250, 'Aide et cotations'!$A$1:$CN$1, 0)),
            'Aide et cotations'!$A$2:$A$380 = C250
         )
      ),
   "")
))</f>
        <v/>
      </c>
      <c r="F250" s="71" t="str">
        <f>IF('Outil de calcul'!C250="", "", IF('Outil de calcul'!C250="Non concerné", 0, IFERROR(MAX(INDEX('Aide et cotations'!$A$1:$BN$380, 0, MATCH('Outil de calcul'!B250,'Aide et cotations'!$A$1:$CN$1, 0))), "")))</f>
        <v/>
      </c>
    </row>
    <row r="251" spans="2:6" ht="31.2" x14ac:dyDescent="0.35">
      <c r="B251" s="69" t="s">
        <v>27</v>
      </c>
      <c r="C251" s="97"/>
      <c r="D251" s="74"/>
      <c r="E251" s="75"/>
      <c r="F251" s="75"/>
    </row>
    <row r="252" spans="2:6" x14ac:dyDescent="0.35">
      <c r="B252" s="73" t="s">
        <v>226</v>
      </c>
      <c r="C252" s="91"/>
      <c r="D252" s="70" t="str">
        <f>IFERROR(_xlfn.XLOOKUP(C252, 'Aide et cotations'!$A$135:$A$137, 'Aide et cotations'!$B$135:$B$137), "")</f>
        <v/>
      </c>
      <c r="E252" s="71" t="str" cm="1">
        <f t="array" ref="E252">IF(C252="", "", IF(C252="Non concerné", 0,
   IFERROR(
      MAX(
         _xlfn._xlws.FILTER(
            INDEX('Aide et cotations'!$A$2:$CN$380,, MATCH(B252, 'Aide et cotations'!$A$1:$CN$1, 0)),
            'Aide et cotations'!$A$2:$A$380 = C252
         )
      ),
   "")
))</f>
        <v/>
      </c>
      <c r="F252" s="71" t="str">
        <f>IF('Outil de calcul'!C252="", "", IF('Outil de calcul'!C252="Non concerné", 0, IFERROR(MAX(INDEX('Aide et cotations'!$A$1:$BN$380, 0, MATCH('Outil de calcul'!B252,'Aide et cotations'!$A$1:$CN$1, 0))), "")))</f>
        <v/>
      </c>
    </row>
    <row r="253" spans="2:6" x14ac:dyDescent="0.35">
      <c r="B253" s="73" t="s">
        <v>324</v>
      </c>
      <c r="C253" s="91"/>
      <c r="D253" s="70" t="str">
        <f>IFERROR(_xlfn.XLOOKUP(C253, 'Aide et cotations'!$A$138:$A$140, 'Aide et cotations'!$B$138:$B$140), "")</f>
        <v/>
      </c>
      <c r="E253" s="71" t="str" cm="1">
        <f t="array" ref="E253">IF(C253="", "", IF(C253="Non concerné", 0,
   IFERROR(
      MAX(
         _xlfn._xlws.FILTER(
            INDEX('Aide et cotations'!$A$2:$CN$380,, MATCH(B253, 'Aide et cotations'!$A$1:$CN$1, 0)),
            'Aide et cotations'!$A$2:$A$380 = C253
         )
      ),
   "")
))</f>
        <v/>
      </c>
      <c r="F253" s="71" t="str">
        <f>IF('Outil de calcul'!C253="", "", IF('Outil de calcul'!C253="Non concerné", 0, IFERROR(MAX(INDEX('Aide et cotations'!$A$1:$BN$380, 0, MATCH('Outil de calcul'!B253,'Aide et cotations'!$A$1:$CN$1, 0))), "")))</f>
        <v/>
      </c>
    </row>
    <row r="254" spans="2:6" x14ac:dyDescent="0.35">
      <c r="B254" s="73" t="s">
        <v>325</v>
      </c>
      <c r="C254" s="91"/>
      <c r="D254" s="70" t="str">
        <f>IFERROR(_xlfn.XLOOKUP(C254, 'Aide et cotations'!$A$141:$A$143, 'Aide et cotations'!$B$141:$B$143), "")</f>
        <v/>
      </c>
      <c r="E254" s="71" t="str" cm="1">
        <f t="array" ref="E254">IF(C254="", "", IF(C254="Non concerné", 0,
   IFERROR(
      MAX(
         _xlfn._xlws.FILTER(
            INDEX('Aide et cotations'!$A$2:$CN$380,, MATCH(B254, 'Aide et cotations'!$A$1:$CN$1, 0)),
            'Aide et cotations'!$A$2:$A$380 = C254
         )
      ),
   "")
))</f>
        <v/>
      </c>
      <c r="F254" s="71" t="str">
        <f>IF('Outil de calcul'!C254="", "", IF('Outil de calcul'!C254="Non concerné", 0, IFERROR(MAX(INDEX('Aide et cotations'!$A$1:$BN$380, 0, MATCH('Outil de calcul'!B254,'Aide et cotations'!$A$1:$CN$1, 0))), "")))</f>
        <v/>
      </c>
    </row>
    <row r="255" spans="2:6" x14ac:dyDescent="0.35">
      <c r="B255" s="73" t="s">
        <v>326</v>
      </c>
      <c r="C255" s="91"/>
      <c r="D255" s="70" t="str">
        <f>IFERROR(_xlfn.XLOOKUP(C255, 'Aide et cotations'!$A$144:$A$146, 'Aide et cotations'!$B$144:$B$146), "")</f>
        <v/>
      </c>
      <c r="E255" s="71" t="str" cm="1">
        <f t="array" ref="E255">IF(C255="", "", IF(C255="Non concerné", 0,
   IFERROR(
      MAX(
         _xlfn._xlws.FILTER(
            INDEX('Aide et cotations'!$A$2:$CN$380,, MATCH(B255, 'Aide et cotations'!$A$1:$CN$1, 0)),
            'Aide et cotations'!$A$2:$A$380 = C255
         )
      ),
   "")
))</f>
        <v/>
      </c>
      <c r="F255" s="71" t="str">
        <f>IF('Outil de calcul'!C255="", "", IF('Outil de calcul'!C255="Non concerné", 0, IFERROR(MAX(INDEX('Aide et cotations'!$A$1:$BN$380, 0, MATCH('Outil de calcul'!B255,'Aide et cotations'!$A$1:$CN$1, 0))), "")))</f>
        <v/>
      </c>
    </row>
    <row r="256" spans="2:6" ht="31.2" customHeight="1" x14ac:dyDescent="0.35">
      <c r="B256" s="69" t="s">
        <v>72</v>
      </c>
      <c r="C256" s="91"/>
      <c r="D256" s="70" t="str">
        <f>IFERROR(_xlfn.XLOOKUP(C256, 'Aide et cotations'!$A$147:$A$150, 'Aide et cotations'!$B$147:$B$150), "")</f>
        <v/>
      </c>
      <c r="E256" s="71" t="str" cm="1">
        <f t="array" ref="E256">IF(C256="", "", IF(C256="Non concerné", 0,
   IFERROR(
      MAX(
         _xlfn._xlws.FILTER(
            INDEX('Aide et cotations'!$A$2:$CN$380,, MATCH(B256, 'Aide et cotations'!$A$1:$CN$1, 0)),
            'Aide et cotations'!$A$2:$A$380 = C256
         )
      ),
   "")
))</f>
        <v/>
      </c>
      <c r="F256" s="71" t="str">
        <f>IF('Outil de calcul'!C256="", "", IF('Outil de calcul'!C256="Non concerné", 0, IFERROR(MAX(INDEX('Aide et cotations'!$A$1:$BN$380, 0, MATCH('Outil de calcul'!B256,'Aide et cotations'!$A$1:$CN$1, 0))), "")))</f>
        <v/>
      </c>
    </row>
    <row r="257" spans="2:6" x14ac:dyDescent="0.35">
      <c r="B257" s="69" t="s">
        <v>125</v>
      </c>
      <c r="C257" s="97"/>
      <c r="D257" s="74"/>
      <c r="E257" s="75"/>
      <c r="F257" s="75"/>
    </row>
    <row r="258" spans="2:6" x14ac:dyDescent="0.35">
      <c r="B258" s="73" t="s">
        <v>327</v>
      </c>
      <c r="C258" s="91"/>
      <c r="D258" s="70" t="str">
        <f>IFERROR(_xlfn.XLOOKUP(C258, 'Aide et cotations'!$A$151:$A$153, 'Aide et cotations'!$B$151:$B$153), "")</f>
        <v/>
      </c>
      <c r="E258" s="71" t="str" cm="1">
        <f t="array" ref="E258">IF(C258="", "", IF(C258="Non concerné", 0,
   IFERROR(
      MAX(
         _xlfn._xlws.FILTER(
            INDEX('Aide et cotations'!$A$2:$CN$380,, MATCH(B258, 'Aide et cotations'!$A$1:$CN$1, 0)),
            'Aide et cotations'!$A$2:$A$380 = C258
         )
      ),
   "")
))</f>
        <v/>
      </c>
      <c r="F258" s="71" t="str">
        <f>IF('Outil de calcul'!C258="", "", IF('Outil de calcul'!C258="Non concerné", 0, IFERROR(MAX(INDEX('Aide et cotations'!$A$1:$BN$380, 0, MATCH('Outil de calcul'!B258,'Aide et cotations'!$A$1:$CN$1, 0))), "")))</f>
        <v/>
      </c>
    </row>
    <row r="259" spans="2:6" x14ac:dyDescent="0.35">
      <c r="B259" s="73" t="s">
        <v>328</v>
      </c>
      <c r="C259" s="91"/>
      <c r="D259" s="70" t="str">
        <f>IFERROR(_xlfn.XLOOKUP(C259, 'Aide et cotations'!$A$154:$A$156, 'Aide et cotations'!$B$154:$B$156), "")</f>
        <v/>
      </c>
      <c r="E259" s="71" t="str" cm="1">
        <f t="array" ref="E259">IF(C259="", "", IF(C259="Non concerné", 0,
   IFERROR(
      MAX(
         _xlfn._xlws.FILTER(
            INDEX('Aide et cotations'!$A$2:$CN$380,, MATCH(B259, 'Aide et cotations'!$A$1:$CN$1, 0)),
            'Aide et cotations'!$A$2:$A$380 = C259
         )
      ),
   "")
))</f>
        <v/>
      </c>
      <c r="F259" s="71" t="str">
        <f>IF('Outil de calcul'!C259="", "", IF('Outil de calcul'!C259="Non concerné", 0, IFERROR(MAX(INDEX('Aide et cotations'!$A$1:$BN$380, 0, MATCH('Outil de calcul'!B259,'Aide et cotations'!$A$1:$CN$1, 0))), "")))</f>
        <v/>
      </c>
    </row>
    <row r="260" spans="2:6" x14ac:dyDescent="0.35">
      <c r="B260" s="73" t="s">
        <v>329</v>
      </c>
      <c r="C260" s="91"/>
      <c r="D260" s="70" t="str">
        <f>IFERROR(_xlfn.XLOOKUP(C260, 'Aide et cotations'!$A$157:$A$159, 'Aide et cotations'!$B$157:$B$159), "")</f>
        <v/>
      </c>
      <c r="E260" s="71" t="str" cm="1">
        <f t="array" ref="E260">IF(C260="", "", IF(C260="Non concerné", 0,
   IFERROR(
      MAX(
         _xlfn._xlws.FILTER(
            INDEX('Aide et cotations'!$A$2:$CN$380,, MATCH(B260, 'Aide et cotations'!$A$1:$CN$1, 0)),
            'Aide et cotations'!$A$2:$A$380 = C260
         )
      ),
   "")
))</f>
        <v/>
      </c>
      <c r="F260" s="71" t="str">
        <f>IF('Outil de calcul'!C260="", "", IF('Outil de calcul'!C260="Non concerné", 0, IFERROR(MAX(INDEX('Aide et cotations'!$A$1:$BN$380, 0, MATCH('Outil de calcul'!B260,'Aide et cotations'!$A$1:$CN$1, 0))), "")))</f>
        <v/>
      </c>
    </row>
    <row r="261" spans="2:6" x14ac:dyDescent="0.35">
      <c r="B261" s="73" t="s">
        <v>330</v>
      </c>
      <c r="C261" s="91"/>
      <c r="D261" s="70" t="str">
        <f>IFERROR(_xlfn.XLOOKUP(C261, 'Aide et cotations'!$A$160:$A$162, 'Aide et cotations'!$B$160:$B$162), "")</f>
        <v/>
      </c>
      <c r="E261" s="71" t="str" cm="1">
        <f t="array" ref="E261">IF(C261="", "", IF(C261="Non concerné", 0,
   IFERROR(
      MAX(
         _xlfn._xlws.FILTER(
            INDEX('Aide et cotations'!$A$2:$CN$380,, MATCH(B261, 'Aide et cotations'!$A$1:$CN$1, 0)),
            'Aide et cotations'!$A$2:$A$380 = C261
         )
      ),
   "")
))</f>
        <v/>
      </c>
      <c r="F261" s="71" t="str">
        <f>IF('Outil de calcul'!C261="", "", IF('Outil de calcul'!C261="Non concerné", 0, IFERROR(MAX(INDEX('Aide et cotations'!$A$1:$BN$380, 0, MATCH('Outil de calcul'!B261,'Aide et cotations'!$A$1:$CN$1, 0))), "")))</f>
        <v/>
      </c>
    </row>
    <row r="262" spans="2:6" ht="31.2" customHeight="1" x14ac:dyDescent="0.35">
      <c r="B262" s="69" t="s">
        <v>150</v>
      </c>
      <c r="C262" s="91"/>
      <c r="D262" s="70" t="str">
        <f>IFERROR(_xlfn.XLOOKUP(C262, 'Aide et cotations'!$A$163:$A$166, 'Aide et cotations'!$B$163:$B$166), "")</f>
        <v/>
      </c>
      <c r="E262" s="71" t="str" cm="1">
        <f t="array" ref="E262">IF(C262="", "", IF(C262="Non concerné", 0,
   IFERROR(
      MAX(
         _xlfn._xlws.FILTER(
            INDEX('Aide et cotations'!$A$2:$CN$380,, MATCH(B262, 'Aide et cotations'!$A$1:$CN$1, 0)),
            'Aide et cotations'!$A$2:$A$380 = C262
         )
      ),
   "")
))</f>
        <v/>
      </c>
      <c r="F262" s="71" t="str">
        <f>IF('Outil de calcul'!C262="", "", IF('Outil de calcul'!C262="Non concerné", 0, IFERROR(MAX(INDEX('Aide et cotations'!$A$1:$BN$380, 0, MATCH('Outil de calcul'!B262,'Aide et cotations'!$A$1:$CN$1, 0))), "")))</f>
        <v/>
      </c>
    </row>
    <row r="263" spans="2:6" ht="18" x14ac:dyDescent="0.35">
      <c r="B263" s="112" t="s">
        <v>139</v>
      </c>
      <c r="C263" s="112"/>
      <c r="D263" s="89" t="s">
        <v>246</v>
      </c>
      <c r="E263" s="89" t="s">
        <v>166</v>
      </c>
      <c r="F263" s="89" t="s">
        <v>204</v>
      </c>
    </row>
    <row r="264" spans="2:6" ht="46.95" customHeight="1" x14ac:dyDescent="0.35">
      <c r="B264" s="69" t="s">
        <v>190</v>
      </c>
      <c r="C264" s="91"/>
      <c r="D264" s="70" t="str">
        <f>IFERROR(_xlfn.XLOOKUP(C264, 'Aide et cotations'!$A$167:$A$169, 'Aide et cotations'!$B$167:$B$169), "")</f>
        <v/>
      </c>
      <c r="E264" s="71" t="str" cm="1">
        <f t="array" ref="E264">IF(C264="", "", IF(C264="Non concerné", 0,
   IFERROR(
      MAX(
         _xlfn._xlws.FILTER(
            INDEX('Aide et cotations'!$A$2:$CN$380,, MATCH(B264, 'Aide et cotations'!$A$1:$CN$1, 0)),
            'Aide et cotations'!$A$2:$A$380 = C264
         )
      ),
   "")
))</f>
        <v/>
      </c>
      <c r="F264" s="71" t="str">
        <f>IF('Outil de calcul'!C264="", "", IF('Outil de calcul'!C264="Non concerné", 0, IFERROR(MAX(INDEX('Aide et cotations'!$A$1:$BN$380, 0, MATCH('Outil de calcul'!B264,'Aide et cotations'!$A$1:$CN$1, 0))), "")))</f>
        <v/>
      </c>
    </row>
    <row r="265" spans="2:6" x14ac:dyDescent="0.35">
      <c r="B265" s="69" t="s">
        <v>91</v>
      </c>
      <c r="C265" s="97"/>
      <c r="D265" s="74"/>
      <c r="E265" s="75"/>
      <c r="F265" s="75"/>
    </row>
    <row r="266" spans="2:6" x14ac:dyDescent="0.35">
      <c r="B266" s="73" t="s">
        <v>29</v>
      </c>
      <c r="C266" s="91"/>
      <c r="D266" s="70" t="str">
        <f>IFERROR(_xlfn.XLOOKUP(C266, 'Aide et cotations'!$A$170:$A$173, 'Aide et cotations'!$B$170:$B$173), "")</f>
        <v/>
      </c>
      <c r="E266" s="71" t="str" cm="1">
        <f t="array" ref="E266">IF(C266="", "", IF(C266="Non concerné", 0,
   IFERROR(
      MAX(
         _xlfn._xlws.FILTER(
            INDEX('Aide et cotations'!$A$2:$CN$380,, MATCH(B266, 'Aide et cotations'!$A$1:$CN$1, 0)),
            'Aide et cotations'!$A$2:$A$380 = C266
         )
      ),
   "")
))</f>
        <v/>
      </c>
      <c r="F266" s="71" t="str">
        <f>IF('Outil de calcul'!C266="", "", IF('Outil de calcul'!C266="Non concerné", 0, IFERROR(MAX(INDEX('Aide et cotations'!$A$1:$BN$380, 0, MATCH('Outil de calcul'!B266,'Aide et cotations'!$A$1:$CN$1, 0))), "")))</f>
        <v/>
      </c>
    </row>
    <row r="267" spans="2:6" x14ac:dyDescent="0.35">
      <c r="B267" s="73" t="s">
        <v>82</v>
      </c>
      <c r="C267" s="91"/>
      <c r="D267" s="70" t="str">
        <f>IFERROR(_xlfn.XLOOKUP(C267, 'Aide et cotations'!$A$174:$A$177, 'Aide et cotations'!$B$174:$B$177), "")</f>
        <v/>
      </c>
      <c r="E267" s="71" t="str" cm="1">
        <f t="array" ref="E267">IF(C267="", "", IF(C267="Non concerné", 0,
   IFERROR(
      MAX(
         _xlfn._xlws.FILTER(
            INDEX('Aide et cotations'!$A$2:$CN$380,, MATCH(B267, 'Aide et cotations'!$A$1:$CN$1, 0)),
            'Aide et cotations'!$A$2:$A$380 = C267
         )
      ),
   "")
))</f>
        <v/>
      </c>
      <c r="F267" s="71" t="str">
        <f>IF('Outil de calcul'!C267="", "", IF('Outil de calcul'!C267="Non concerné", 0, IFERROR(MAX(INDEX('Aide et cotations'!$A$1:$BN$380, 0, MATCH('Outil de calcul'!B267,'Aide et cotations'!$A$1:$CN$1, 0))), "")))</f>
        <v/>
      </c>
    </row>
    <row r="268" spans="2:6" ht="31.2" customHeight="1" x14ac:dyDescent="0.35">
      <c r="B268" s="73" t="s">
        <v>126</v>
      </c>
      <c r="C268" s="91"/>
      <c r="D268" s="70" t="str">
        <f>IFERROR(_xlfn.XLOOKUP(C268, 'Aide et cotations'!$A$178:$A$181, 'Aide et cotations'!$B$178:$B$181), "")</f>
        <v/>
      </c>
      <c r="E268" s="71" t="str" cm="1">
        <f t="array" ref="E268">IF(C268="", "", IF(C268="Non concerné", 0,
   IFERROR(
      MAX(
         _xlfn._xlws.FILTER(
            INDEX('Aide et cotations'!$A$2:$CN$380,, MATCH(B268, 'Aide et cotations'!$A$1:$CN$1, 0)),
            'Aide et cotations'!$A$2:$A$380 = C268
         )
      ),
   "")
))</f>
        <v/>
      </c>
      <c r="F268" s="71" t="str">
        <f>IF('Outil de calcul'!C268="", "", IF('Outil de calcul'!C268="Non concerné", 0, IFERROR(MAX(INDEX('Aide et cotations'!$A$1:$BN$380, 0, MATCH('Outil de calcul'!B268,'Aide et cotations'!$A$1:$CN$1, 0))), "")))</f>
        <v/>
      </c>
    </row>
    <row r="269" spans="2:6" x14ac:dyDescent="0.35">
      <c r="B269" s="73" t="s">
        <v>31</v>
      </c>
      <c r="C269" s="91"/>
      <c r="D269" s="70" t="str">
        <f>IFERROR(_xlfn.XLOOKUP(C269, 'Aide et cotations'!$A$182:$A$185, 'Aide et cotations'!$B$182:$B$185), "")</f>
        <v/>
      </c>
      <c r="E269" s="71" t="str" cm="1">
        <f t="array" ref="E269">IF(C269="", "", IF(C269="Non concerné", 0,
   IFERROR(
      MAX(
         _xlfn._xlws.FILTER(
            INDEX('Aide et cotations'!$A$2:$CN$380,, MATCH(B269, 'Aide et cotations'!$A$1:$CN$1, 0)),
            'Aide et cotations'!$A$2:$A$380 = C269
         )
      ),
   "")
))</f>
        <v/>
      </c>
      <c r="F269" s="71" t="str">
        <f>IF('Outil de calcul'!C269="", "", IF('Outil de calcul'!C269="Non concerné", 0, IFERROR(MAX(INDEX('Aide et cotations'!$A$1:$BN$380, 0, MATCH('Outil de calcul'!B269,'Aide et cotations'!$A$1:$CN$1, 0))), "")))</f>
        <v/>
      </c>
    </row>
    <row r="270" spans="2:6" x14ac:dyDescent="0.35">
      <c r="B270" s="73" t="s">
        <v>30</v>
      </c>
      <c r="C270" s="91"/>
      <c r="D270" s="70" t="str">
        <f>IFERROR(_xlfn.XLOOKUP(C270, 'Aide et cotations'!$A$186:$A$189, 'Aide et cotations'!$B$186:$B$189), "")</f>
        <v/>
      </c>
      <c r="E270" s="71" t="str" cm="1">
        <f t="array" ref="E270">IF(C270="", "", IF(C270="Non concerné", 0,
   IFERROR(
      MAX(
         _xlfn._xlws.FILTER(
            INDEX('Aide et cotations'!$A$2:$CN$380,, MATCH(B270, 'Aide et cotations'!$A$1:$CN$1, 0)),
            'Aide et cotations'!$A$2:$A$380 = C270
         )
      ),
   "")
))</f>
        <v/>
      </c>
      <c r="F270" s="71" t="str">
        <f>IF('Outil de calcul'!C270="", "", IF('Outil de calcul'!C270="Non concerné", 0, IFERROR(MAX(INDEX('Aide et cotations'!$A$1:$BN$380, 0, MATCH('Outil de calcul'!B270,'Aide et cotations'!$A$1:$CN$1, 0))), "")))</f>
        <v/>
      </c>
    </row>
    <row r="271" spans="2:6" ht="46.95" customHeight="1" x14ac:dyDescent="0.35">
      <c r="B271" s="69" t="s">
        <v>88</v>
      </c>
      <c r="C271" s="91"/>
      <c r="D271" s="70" t="str">
        <f>IFERROR(_xlfn.XLOOKUP(C271, 'Aide et cotations'!$A$190:$A$194, 'Aide et cotations'!$B$190:$B$194), "")</f>
        <v/>
      </c>
      <c r="E271" s="71" t="str" cm="1">
        <f t="array" ref="E271">IF(C271="", "", IF(C271="Non concerné", 0,
   IFERROR(
      MAX(
         _xlfn._xlws.FILTER(
            INDEX('Aide et cotations'!$A$2:$CN$380,, MATCH(B271, 'Aide et cotations'!$A$1:$CN$1, 0)),
            'Aide et cotations'!$A$2:$A$380 = C271
         )
      ),
   "")
))</f>
        <v/>
      </c>
      <c r="F271" s="71" t="str">
        <f>IF('Outil de calcul'!C271="", "", IF('Outil de calcul'!C271="Non concerné", 0, IFERROR(MAX(INDEX('Aide et cotations'!$A$1:$BN$380, 0, MATCH('Outil de calcul'!B271,'Aide et cotations'!$A$1:$CN$1, 0))), "")))</f>
        <v/>
      </c>
    </row>
    <row r="272" spans="2:6" x14ac:dyDescent="0.35">
      <c r="B272" s="69" t="s">
        <v>92</v>
      </c>
      <c r="C272" s="91"/>
      <c r="D272" s="70" t="str">
        <f>IFERROR(_xlfn.XLOOKUP(C272, 'Aide et cotations'!$A$195:$A$200, 'Aide et cotations'!$B$195:$B$200), "")</f>
        <v/>
      </c>
      <c r="E272" s="71" t="str" cm="1">
        <f t="array" ref="E272">IF(C272="", "", IF(C272="Non concerné", 0,
   IFERROR(
      MAX(
         _xlfn._xlws.FILTER(
            INDEX('Aide et cotations'!$A$2:$CN$380,, MATCH(B272, 'Aide et cotations'!$A$1:$CN$1, 0)),
            'Aide et cotations'!$A$2:$A$380 = C272
         )
      ),
   "")
))</f>
        <v/>
      </c>
      <c r="F272" s="71" t="str">
        <f>IF('Outil de calcul'!C272="", "", IF('Outil de calcul'!C272="Non concerné", 0, IFERROR(MAX(INDEX('Aide et cotations'!$A$1:$BN$380, 0, MATCH('Outil de calcul'!B272,'Aide et cotations'!$A$1:$CN$1, 0))), "")))</f>
        <v/>
      </c>
    </row>
    <row r="273" spans="2:6" ht="18" x14ac:dyDescent="0.35">
      <c r="B273" s="112" t="s">
        <v>140</v>
      </c>
      <c r="C273" s="112"/>
      <c r="D273" s="89" t="s">
        <v>246</v>
      </c>
      <c r="E273" s="89" t="s">
        <v>166</v>
      </c>
      <c r="F273" s="89" t="s">
        <v>204</v>
      </c>
    </row>
    <row r="274" spans="2:6" ht="62.4" customHeight="1" x14ac:dyDescent="0.35">
      <c r="B274" s="69" t="s">
        <v>6</v>
      </c>
      <c r="C274" s="91"/>
      <c r="D274" s="70" t="str">
        <f>IFERROR(_xlfn.XLOOKUP(C274, 'Aide et cotations'!$A$201:$A$204, 'Aide et cotations'!$B$201:$B$204), "")</f>
        <v/>
      </c>
      <c r="E274" s="71" t="str" cm="1">
        <f t="array" ref="E274">IF(C274="", "", IF(C274="Non concerné", 0,
   IFERROR(
      MAX(
         _xlfn._xlws.FILTER(
            INDEX('Aide et cotations'!$A$2:$CN$380,, MATCH(B274, 'Aide et cotations'!$A$1:$CN$1, 0)),
            'Aide et cotations'!$A$2:$A$380 = C274
         )
      ),
   "")
))</f>
        <v/>
      </c>
      <c r="F274" s="71" t="str">
        <f>IF('Outil de calcul'!C274="", "", IF('Outil de calcul'!C274="Non concerné", 0, IFERROR(MAX(INDEX('Aide et cotations'!$A$1:$BN$380, 0, MATCH('Outil de calcul'!B274,'Aide et cotations'!$A$1:$CN$1, 0))), "")))</f>
        <v/>
      </c>
    </row>
    <row r="275" spans="2:6" x14ac:dyDescent="0.35">
      <c r="B275" s="69" t="s">
        <v>7</v>
      </c>
      <c r="C275" s="91"/>
      <c r="D275" s="70" t="str">
        <f>IFERROR(_xlfn.XLOOKUP(C275, 'Aide et cotations'!$A$205:$A$208, 'Aide et cotations'!$B$205:$B$208), "")</f>
        <v/>
      </c>
      <c r="E275" s="71" t="str" cm="1">
        <f t="array" ref="E275">IF(C275="", "", IF(C275="Non concerné", 0,
   IFERROR(
      MAX(
         _xlfn._xlws.FILTER(
            INDEX('Aide et cotations'!$A$2:$CN$380,, MATCH(B275, 'Aide et cotations'!$A$1:$CN$1, 0)),
            'Aide et cotations'!$A$2:$A$380 = C275
         )
      ),
   "")
))</f>
        <v/>
      </c>
      <c r="F275" s="71" t="str">
        <f>IF('Outil de calcul'!C275="", "", IF('Outil de calcul'!C275="Non concerné", 0, IFERROR(MAX(INDEX('Aide et cotations'!$A$1:$BN$380, 0, MATCH('Outil de calcul'!B275,'Aide et cotations'!$A$1:$CN$1, 0))), "")))</f>
        <v/>
      </c>
    </row>
    <row r="276" spans="2:6" ht="31.2" customHeight="1" x14ac:dyDescent="0.35">
      <c r="B276" s="69" t="s">
        <v>16</v>
      </c>
      <c r="C276" s="91"/>
      <c r="D276" s="70" t="str">
        <f>IFERROR(_xlfn.XLOOKUP(C276, 'Aide et cotations'!$A$209:$A$213, 'Aide et cotations'!$B$209:$B$213), "")</f>
        <v/>
      </c>
      <c r="E276" s="71" t="str" cm="1">
        <f t="array" ref="E276">IF(C276="", "", IF(C276="Non concerné", 0,
   IFERROR(
      MAX(
         _xlfn._xlws.FILTER(
            INDEX('Aide et cotations'!$A$2:$CN$380,, MATCH(B276, 'Aide et cotations'!$A$1:$CN$1, 0)),
            'Aide et cotations'!$A$2:$A$380 = C276
         )
      ),
   "")
))</f>
        <v/>
      </c>
      <c r="F276" s="71" t="str">
        <f>IF('Outil de calcul'!C276="", "", IF('Outil de calcul'!C276="Non concerné", 0, IFERROR(MAX(INDEX('Aide et cotations'!$A$1:$BN$380, 0, MATCH('Outil de calcul'!B276,'Aide et cotations'!$A$1:$CN$1, 0))), "")))</f>
        <v/>
      </c>
    </row>
    <row r="277" spans="2:6" ht="4.95" customHeight="1" x14ac:dyDescent="0.35"/>
    <row r="278" spans="2:6" ht="18" x14ac:dyDescent="0.4">
      <c r="B278" s="113" t="s">
        <v>231</v>
      </c>
      <c r="C278" s="113"/>
      <c r="D278" s="113"/>
      <c r="E278" s="113"/>
      <c r="F278" s="113"/>
    </row>
    <row r="279" spans="2:6" ht="4.95" customHeight="1" x14ac:dyDescent="0.35"/>
    <row r="280" spans="2:6" ht="18" x14ac:dyDescent="0.35">
      <c r="B280" s="112" t="s">
        <v>58</v>
      </c>
      <c r="C280" s="112"/>
      <c r="D280" s="89" t="s">
        <v>246</v>
      </c>
      <c r="E280" s="89" t="s">
        <v>166</v>
      </c>
      <c r="F280" s="89" t="s">
        <v>204</v>
      </c>
    </row>
    <row r="281" spans="2:6" ht="62.4" customHeight="1" x14ac:dyDescent="0.35">
      <c r="B281" s="69" t="s">
        <v>57</v>
      </c>
      <c r="C281" s="91"/>
      <c r="D281" s="70" t="str">
        <f>IFERROR(_xlfn.XLOOKUP(C281, 'Aide et cotations'!$A$88:$A$92, 'Aide et cotations'!$B$88:$B$92), "")</f>
        <v/>
      </c>
      <c r="E281" s="71" t="str" cm="1">
        <f t="array" ref="E281">IF(C281="", "", IF(C281="Non concerné", 0,
   IFERROR(
      MAX(
         _xlfn._xlws.FILTER(
            INDEX('Aide et cotations'!$A$2:$CN$380,, MATCH(B281, 'Aide et cotations'!$A$1:$CN$1, 0)),
            'Aide et cotations'!$A$2:$A$380 = C281
         )
      ),
   "")
))</f>
        <v/>
      </c>
      <c r="F281" s="71" t="str">
        <f>IF('Outil de calcul'!C281="", "", IF('Outil de calcul'!C281="Non concerné", 0, IFERROR(MAX(INDEX('Aide et cotations'!$A$1:$BN$380, 0, MATCH('Outil de calcul'!B281,'Aide et cotations'!$A$1:$CN$1, 0))), "")))</f>
        <v/>
      </c>
    </row>
    <row r="282" spans="2:6" x14ac:dyDescent="0.35">
      <c r="B282" s="69" t="s">
        <v>23</v>
      </c>
      <c r="C282" s="96"/>
      <c r="D282" s="74"/>
      <c r="E282" s="75"/>
      <c r="F282" s="75"/>
    </row>
    <row r="283" spans="2:6" ht="62.4" customHeight="1" x14ac:dyDescent="0.35">
      <c r="B283" s="73" t="s">
        <v>59</v>
      </c>
      <c r="C283" s="91"/>
      <c r="D283" s="70" t="str">
        <f>IFERROR(_xlfn.XLOOKUP(C283, 'Aide et cotations'!$A$93:$A$95, 'Aide et cotations'!$B$93:$B$95), "")</f>
        <v/>
      </c>
      <c r="E283" s="71" t="str" cm="1">
        <f t="array" ref="E283">IF(C283="", "", IF(C283="Non concerné", 0,
   IFERROR(
      MAX(
         _xlfn._xlws.FILTER(
            INDEX('Aide et cotations'!$A$2:$CN$380,, MATCH(B283, 'Aide et cotations'!$A$1:$CN$1, 0)),
            'Aide et cotations'!$A$2:$A$380 = C283
         )
      ),
   "")
))</f>
        <v/>
      </c>
      <c r="F283" s="71" t="str">
        <f>IF('Outil de calcul'!C283="", "", IF('Outil de calcul'!C283="Non concerné", 0, IFERROR(MAX(INDEX('Aide et cotations'!$A$1:$BN$380, 0, MATCH('Outil de calcul'!B283,'Aide et cotations'!$A$1:$CN$1, 0))), "")))</f>
        <v/>
      </c>
    </row>
    <row r="284" spans="2:6" ht="46.95" customHeight="1" x14ac:dyDescent="0.35">
      <c r="B284" s="73" t="s">
        <v>60</v>
      </c>
      <c r="C284" s="91"/>
      <c r="D284" s="70" t="str">
        <f>IFERROR(_xlfn.XLOOKUP(C284, 'Aide et cotations'!$A$96:$A$98, 'Aide et cotations'!$B$96:$B$98), "")</f>
        <v/>
      </c>
      <c r="E284" s="71" t="str" cm="1">
        <f t="array" ref="E284">IF(C284="", "", IF(C284="Non concerné", 0,
   IFERROR(
      MAX(
         _xlfn._xlws.FILTER(
            INDEX('Aide et cotations'!$A$2:$CN$380,, MATCH(B284, 'Aide et cotations'!$A$1:$CN$1, 0)),
            'Aide et cotations'!$A$2:$A$380 = C284
         )
      ),
   "")
))</f>
        <v/>
      </c>
      <c r="F284" s="71" t="str">
        <f>IF('Outil de calcul'!C284="", "", IF('Outil de calcul'!C284="Non concerné", 0, IFERROR(MAX(INDEX('Aide et cotations'!$A$1:$BN$380, 0, MATCH('Outil de calcul'!B284,'Aide et cotations'!$A$1:$CN$1, 0))), "")))</f>
        <v/>
      </c>
    </row>
    <row r="285" spans="2:6" ht="46.95" customHeight="1" x14ac:dyDescent="0.35">
      <c r="B285" s="73" t="s">
        <v>62</v>
      </c>
      <c r="C285" s="91"/>
      <c r="D285" s="70" t="str">
        <f>IFERROR(_xlfn.XLOOKUP(C285, 'Aide et cotations'!$A$99:$A$101, 'Aide et cotations'!$B$99:$B$101), "")</f>
        <v/>
      </c>
      <c r="E285" s="71" t="str" cm="1">
        <f t="array" ref="E285">IF(C285="", "", IF(C285="Non concerné", 0,
   IFERROR(
      MAX(
         _xlfn._xlws.FILTER(
            INDEX('Aide et cotations'!$A$2:$CN$380,, MATCH(B285, 'Aide et cotations'!$A$1:$CN$1, 0)),
            'Aide et cotations'!$A$2:$A$380 = C285
         )
      ),
   "")
))</f>
        <v/>
      </c>
      <c r="F285" s="71" t="str">
        <f>IF('Outil de calcul'!C285="", "", IF('Outil de calcul'!C285="Non concerné", 0, IFERROR(MAX(INDEX('Aide et cotations'!$A$1:$BN$380, 0, MATCH('Outil de calcul'!B285,'Aide et cotations'!$A$1:$CN$1, 0))), "")))</f>
        <v/>
      </c>
    </row>
    <row r="286" spans="2:6" ht="31.2" customHeight="1" x14ac:dyDescent="0.35">
      <c r="B286" s="73" t="s">
        <v>61</v>
      </c>
      <c r="C286" s="91"/>
      <c r="D286" s="70" t="str">
        <f>IFERROR(_xlfn.XLOOKUP(C286, 'Aide et cotations'!$A$102:$A$104, 'Aide et cotations'!$B$102:$B$104), "")</f>
        <v/>
      </c>
      <c r="E286" s="71" t="str" cm="1">
        <f t="array" ref="E286">IF(C286="", "", IF(C286="Non concerné", 0,
   IFERROR(
      MAX(
         _xlfn._xlws.FILTER(
            INDEX('Aide et cotations'!$A$2:$CN$380,, MATCH(B286, 'Aide et cotations'!$A$1:$CN$1, 0)),
            'Aide et cotations'!$A$2:$A$380 = C286
         )
      ),
   "")
))</f>
        <v/>
      </c>
      <c r="F286" s="71" t="str">
        <f>IF('Outil de calcul'!C286="", "", IF('Outil de calcul'!C286="Non concerné", 0, IFERROR(MAX(INDEX('Aide et cotations'!$A$1:$BN$380, 0, MATCH('Outil de calcul'!B286,'Aide et cotations'!$A$1:$CN$1, 0))), "")))</f>
        <v/>
      </c>
    </row>
    <row r="287" spans="2:6" ht="18" x14ac:dyDescent="0.35">
      <c r="B287" s="112" t="s">
        <v>141</v>
      </c>
      <c r="C287" s="112"/>
      <c r="D287" s="89" t="s">
        <v>246</v>
      </c>
      <c r="E287" s="89" t="s">
        <v>166</v>
      </c>
      <c r="F287" s="89" t="s">
        <v>204</v>
      </c>
    </row>
    <row r="288" spans="2:6" ht="46.95" customHeight="1" x14ac:dyDescent="0.35">
      <c r="B288" s="69" t="s">
        <v>145</v>
      </c>
      <c r="C288" s="91"/>
      <c r="D288" s="70" t="str">
        <f>IFERROR(_xlfn.XLOOKUP(C288, 'Aide et cotations'!$A$105:$A$108, 'Aide et cotations'!$B$105:$B$108), "")</f>
        <v/>
      </c>
      <c r="E288" s="71" t="str" cm="1">
        <f t="array" ref="E288">IF(C288="", "", IF(C288="Non concerné", 0,
   IFERROR(
      MAX(
         _xlfn._xlws.FILTER(
            INDEX('Aide et cotations'!$A$2:$CN$380,, MATCH(B288, 'Aide et cotations'!$A$1:$CN$1, 0)),
            'Aide et cotations'!$A$2:$A$380 = C288
         )
      ),
   "")
))</f>
        <v/>
      </c>
      <c r="F288" s="71" t="str">
        <f>IF('Outil de calcul'!C288="", "", IF('Outil de calcul'!C288="Non concerné", 0, IFERROR(MAX(INDEX('Aide et cotations'!$A$1:$BN$380, 0, MATCH('Outil de calcul'!B288,'Aide et cotations'!$A$1:$CN$1, 0))), "")))</f>
        <v/>
      </c>
    </row>
    <row r="289" spans="2:6" ht="46.95" customHeight="1" x14ac:dyDescent="0.35">
      <c r="B289" s="72" t="s">
        <v>225</v>
      </c>
      <c r="C289" s="91"/>
      <c r="D289" s="70" t="str">
        <f>IFERROR(_xlfn.XLOOKUP(C289, 'Aide et cotations'!$A$109:$A$111, 'Aide et cotations'!$B$109:$B$111), "")</f>
        <v/>
      </c>
      <c r="E289" s="71" t="str" cm="1">
        <f t="array" ref="E289">IF(C289="", "", IF(C289="Non concerné", 0,
   IFERROR(
      MAX(
         _xlfn._xlws.FILTER(
            INDEX('Aide et cotations'!$A$2:$CN$380,, MATCH(B289, 'Aide et cotations'!$A$1:$CN$1, 0)),
            'Aide et cotations'!$A$2:$A$380 = C289
         )
      ),
   "")
))</f>
        <v/>
      </c>
      <c r="F289" s="71" t="str">
        <f>IF('Outil de calcul'!C289="", "", IF('Outil de calcul'!C289="Non concerné", 0, IFERROR(MAX(INDEX('Aide et cotations'!$A$1:$BN$380, 0, MATCH('Outil de calcul'!B289,'Aide et cotations'!$A$1:$CN$1, 0))), "")))</f>
        <v/>
      </c>
    </row>
    <row r="290" spans="2:6" x14ac:dyDescent="0.35">
      <c r="B290" s="69" t="s">
        <v>12</v>
      </c>
      <c r="C290" s="97"/>
      <c r="D290" s="74"/>
      <c r="E290" s="75"/>
      <c r="F290" s="75"/>
    </row>
    <row r="291" spans="2:6" x14ac:dyDescent="0.35">
      <c r="B291" s="73" t="s">
        <v>63</v>
      </c>
      <c r="C291" s="91"/>
      <c r="D291" s="70" t="str">
        <f>IFERROR(_xlfn.XLOOKUP(C291, 'Aide et cotations'!$A$112:$A$114, 'Aide et cotations'!$B$112:$B$114), "")</f>
        <v/>
      </c>
      <c r="E291" s="71" t="str" cm="1">
        <f t="array" ref="E291">IF(C291="", "", IF(C291="Non concerné", 0,
   IFERROR(
      MAX(
         _xlfn._xlws.FILTER(
            INDEX('Aide et cotations'!$A$2:$CN$380,, MATCH(B291, 'Aide et cotations'!$A$1:$CN$1, 0)),
            'Aide et cotations'!$A$2:$A$380 = C291
         )
      ),
   "")
))</f>
        <v/>
      </c>
      <c r="F291" s="71" t="str">
        <f>IF('Outil de calcul'!C291="", "", IF('Outil de calcul'!C291="Non concerné", 0, IFERROR(MAX(INDEX('Aide et cotations'!$A$1:$BN$380, 0, MATCH('Outil de calcul'!B291,'Aide et cotations'!$A$1:$CN$1, 0))), "")))</f>
        <v/>
      </c>
    </row>
    <row r="292" spans="2:6" x14ac:dyDescent="0.35">
      <c r="B292" s="73" t="s">
        <v>13</v>
      </c>
      <c r="C292" s="91"/>
      <c r="D292" s="70" t="str">
        <f>IFERROR(_xlfn.XLOOKUP(C292, 'Aide et cotations'!$A$115:$A$117, 'Aide et cotations'!$B$115:$B$117), "")</f>
        <v/>
      </c>
      <c r="E292" s="71" t="str" cm="1">
        <f t="array" ref="E292">IF(C292="", "", IF(C292="Non concerné", 0,
   IFERROR(
      MAX(
         _xlfn._xlws.FILTER(
            INDEX('Aide et cotations'!$A$2:$CN$380,, MATCH(B292, 'Aide et cotations'!$A$1:$CN$1, 0)),
            'Aide et cotations'!$A$2:$A$380 = C292
         )
      ),
   "")
))</f>
        <v/>
      </c>
      <c r="F292" s="71" t="str">
        <f>IF('Outil de calcul'!C292="", "", IF('Outil de calcul'!C292="Non concerné", 0, IFERROR(MAX(INDEX('Aide et cotations'!$A$1:$BN$380, 0, MATCH('Outil de calcul'!B292,'Aide et cotations'!$A$1:$CN$1, 0))), "")))</f>
        <v/>
      </c>
    </row>
    <row r="293" spans="2:6" x14ac:dyDescent="0.35">
      <c r="B293" s="73" t="s">
        <v>14</v>
      </c>
      <c r="C293" s="91"/>
      <c r="D293" s="70" t="str">
        <f>IFERROR(_xlfn.XLOOKUP(C293, 'Aide et cotations'!$A$118:$A$120, 'Aide et cotations'!$B$118:$B$120), "")</f>
        <v/>
      </c>
      <c r="E293" s="71" t="str" cm="1">
        <f t="array" ref="E293">IF(C293="", "", IF(C293="Non concerné", 0,
   IFERROR(
      MAX(
         _xlfn._xlws.FILTER(
            INDEX('Aide et cotations'!$A$2:$CN$380,, MATCH(B293, 'Aide et cotations'!$A$1:$CN$1, 0)),
            'Aide et cotations'!$A$2:$A$380 = C293
         )
      ),
   "")
))</f>
        <v/>
      </c>
      <c r="F293" s="71" t="str">
        <f>IF('Outil de calcul'!C293="", "", IF('Outil de calcul'!C293="Non concerné", 0, IFERROR(MAX(INDEX('Aide et cotations'!$A$1:$BN$380, 0, MATCH('Outil de calcul'!B293,'Aide et cotations'!$A$1:$CN$1, 0))), "")))</f>
        <v/>
      </c>
    </row>
    <row r="294" spans="2:6" x14ac:dyDescent="0.35">
      <c r="B294" s="73" t="s">
        <v>64</v>
      </c>
      <c r="C294" s="91"/>
      <c r="D294" s="70" t="str">
        <f>IFERROR(_xlfn.XLOOKUP(C294, 'Aide et cotations'!$A$121:$A$123, 'Aide et cotations'!$B$121:$B$123), "")</f>
        <v/>
      </c>
      <c r="E294" s="71" t="str" cm="1">
        <f t="array" ref="E294">IF(C294="", "", IF(C294="Non concerné", 0,
   IFERROR(
      MAX(
         _xlfn._xlws.FILTER(
            INDEX('Aide et cotations'!$A$2:$CN$380,, MATCH(B294, 'Aide et cotations'!$A$1:$CN$1, 0)),
            'Aide et cotations'!$A$2:$A$380 = C294
         )
      ),
   "")
))</f>
        <v/>
      </c>
      <c r="F294" s="71" t="str">
        <f>IF('Outil de calcul'!C294="", "", IF('Outil de calcul'!C294="Non concerné", 0, IFERROR(MAX(INDEX('Aide et cotations'!$A$1:$BN$380, 0, MATCH('Outil de calcul'!B294,'Aide et cotations'!$A$1:$CN$1, 0))), "")))</f>
        <v/>
      </c>
    </row>
    <row r="295" spans="2:6" x14ac:dyDescent="0.35">
      <c r="B295" s="73" t="s">
        <v>15</v>
      </c>
      <c r="C295" s="91"/>
      <c r="D295" s="70" t="str">
        <f>IFERROR(_xlfn.XLOOKUP(C295, 'Aide et cotations'!$A$124:$A$126, 'Aide et cotations'!$B$124:$B$126), "")</f>
        <v/>
      </c>
      <c r="E295" s="71" t="str" cm="1">
        <f t="array" ref="E295">IF(C295="", "", IF(C295="Non concerné", 0,
   IFERROR(
      MAX(
         _xlfn._xlws.FILTER(
            INDEX('Aide et cotations'!$A$2:$CN$380,, MATCH(B295, 'Aide et cotations'!$A$1:$CN$1, 0)),
            'Aide et cotations'!$A$2:$A$380 = C295
         )
      ),
   "")
))</f>
        <v/>
      </c>
      <c r="F295" s="71" t="str">
        <f>IF('Outil de calcul'!C295="", "", IF('Outil de calcul'!C295="Non concerné", 0, IFERROR(MAX(INDEX('Aide et cotations'!$A$1:$BN$380, 0, MATCH('Outil de calcul'!B295,'Aide et cotations'!$A$1:$CN$1, 0))), "")))</f>
        <v/>
      </c>
    </row>
    <row r="296" spans="2:6" x14ac:dyDescent="0.35">
      <c r="B296" s="73" t="s">
        <v>65</v>
      </c>
      <c r="C296" s="91"/>
      <c r="D296" s="70" t="str">
        <f>IFERROR(_xlfn.XLOOKUP(C296, 'Aide et cotations'!$A$127:$A$129, 'Aide et cotations'!$B$127:$B$129), "")</f>
        <v/>
      </c>
      <c r="E296" s="71" t="str" cm="1">
        <f t="array" ref="E296">IF(C296="", "", IF(C296="Non concerné", 0,
   IFERROR(
      MAX(
         _xlfn._xlws.FILTER(
            INDEX('Aide et cotations'!$A$2:$CN$380,, MATCH(B296, 'Aide et cotations'!$A$1:$CN$1, 0)),
            'Aide et cotations'!$A$2:$A$380 = C296
         )
      ),
   "")
))</f>
        <v/>
      </c>
      <c r="F296" s="71" t="str">
        <f>IF('Outil de calcul'!C296="", "", IF('Outil de calcul'!C296="Non concerné", 0, IFERROR(MAX(INDEX('Aide et cotations'!$A$1:$BN$380, 0, MATCH('Outil de calcul'!B296,'Aide et cotations'!$A$1:$CN$1, 0))), "")))</f>
        <v/>
      </c>
    </row>
    <row r="297" spans="2:6" ht="31.2" x14ac:dyDescent="0.35">
      <c r="B297" s="69" t="s">
        <v>201</v>
      </c>
      <c r="C297" s="91"/>
      <c r="D297" s="70" t="str">
        <f>IFERROR(_xlfn.XLOOKUP(C297, 'Aide et cotations'!$A$130:$A$134, 'Aide et cotations'!$B$130:$B$134), "")</f>
        <v/>
      </c>
      <c r="E297" s="71" t="str" cm="1">
        <f t="array" ref="E297">IF(C297="", "", IF(C297="Non concerné", 0,
   IFERROR(
      MAX(
         _xlfn._xlws.FILTER(
            INDEX('Aide et cotations'!$A$2:$CN$380,, MATCH(B297, 'Aide et cotations'!$A$1:$CN$1, 0)),
            'Aide et cotations'!$A$2:$A$380 = C297
         )
      ),
   "")
))</f>
        <v/>
      </c>
      <c r="F297" s="71" t="str">
        <f>IF('Outil de calcul'!C297="", "", IF('Outil de calcul'!C297="Non concerné", 0, IFERROR(MAX(INDEX('Aide et cotations'!$A$1:$BN$380, 0, MATCH('Outil de calcul'!B297,'Aide et cotations'!$A$1:$CN$1, 0))), "")))</f>
        <v/>
      </c>
    </row>
    <row r="298" spans="2:6" ht="31.2" x14ac:dyDescent="0.35">
      <c r="B298" s="69" t="s">
        <v>27</v>
      </c>
      <c r="C298" s="97"/>
      <c r="D298" s="74"/>
      <c r="E298" s="75"/>
      <c r="F298" s="75"/>
    </row>
    <row r="299" spans="2:6" x14ac:dyDescent="0.35">
      <c r="B299" s="73" t="s">
        <v>226</v>
      </c>
      <c r="C299" s="91"/>
      <c r="D299" s="70" t="str">
        <f>IFERROR(_xlfn.XLOOKUP(C299, 'Aide et cotations'!$A$135:$A$137, 'Aide et cotations'!$B$135:$B$137), "")</f>
        <v/>
      </c>
      <c r="E299" s="71" t="str" cm="1">
        <f t="array" ref="E299">IF(C299="", "", IF(C299="Non concerné", 0,
   IFERROR(
      MAX(
         _xlfn._xlws.FILTER(
            INDEX('Aide et cotations'!$A$2:$CN$380,, MATCH(B299, 'Aide et cotations'!$A$1:$CN$1, 0)),
            'Aide et cotations'!$A$2:$A$380 = C299
         )
      ),
   "")
))</f>
        <v/>
      </c>
      <c r="F299" s="71" t="str">
        <f>IF('Outil de calcul'!C299="", "", IF('Outil de calcul'!C299="Non concerné", 0, IFERROR(MAX(INDEX('Aide et cotations'!$A$1:$BN$380, 0, MATCH('Outil de calcul'!B299,'Aide et cotations'!$A$1:$CN$1, 0))), "")))</f>
        <v/>
      </c>
    </row>
    <row r="300" spans="2:6" x14ac:dyDescent="0.35">
      <c r="B300" s="73" t="s">
        <v>324</v>
      </c>
      <c r="C300" s="91"/>
      <c r="D300" s="70" t="str">
        <f>IFERROR(_xlfn.XLOOKUP(C300, 'Aide et cotations'!$A$138:$A$140, 'Aide et cotations'!$B$138:$B$140), "")</f>
        <v/>
      </c>
      <c r="E300" s="71" t="str" cm="1">
        <f t="array" ref="E300">IF(C300="", "", IF(C300="Non concerné", 0,
   IFERROR(
      MAX(
         _xlfn._xlws.FILTER(
            INDEX('Aide et cotations'!$A$2:$CN$380,, MATCH(B300, 'Aide et cotations'!$A$1:$CN$1, 0)),
            'Aide et cotations'!$A$2:$A$380 = C300
         )
      ),
   "")
))</f>
        <v/>
      </c>
      <c r="F300" s="71" t="str">
        <f>IF('Outil de calcul'!C300="", "", IF('Outil de calcul'!C300="Non concerné", 0, IFERROR(MAX(INDEX('Aide et cotations'!$A$1:$BN$380, 0, MATCH('Outil de calcul'!B300,'Aide et cotations'!$A$1:$CN$1, 0))), "")))</f>
        <v/>
      </c>
    </row>
    <row r="301" spans="2:6" x14ac:dyDescent="0.35">
      <c r="B301" s="73" t="s">
        <v>325</v>
      </c>
      <c r="C301" s="91"/>
      <c r="D301" s="70" t="str">
        <f>IFERROR(_xlfn.XLOOKUP(C301, 'Aide et cotations'!$A$141:$A$143, 'Aide et cotations'!$B$141:$B$143), "")</f>
        <v/>
      </c>
      <c r="E301" s="71" t="str" cm="1">
        <f t="array" ref="E301">IF(C301="", "", IF(C301="Non concerné", 0,
   IFERROR(
      MAX(
         _xlfn._xlws.FILTER(
            INDEX('Aide et cotations'!$A$2:$CN$380,, MATCH(B301, 'Aide et cotations'!$A$1:$CN$1, 0)),
            'Aide et cotations'!$A$2:$A$380 = C301
         )
      ),
   "")
))</f>
        <v/>
      </c>
      <c r="F301" s="71" t="str">
        <f>IF('Outil de calcul'!C301="", "", IF('Outil de calcul'!C301="Non concerné", 0, IFERROR(MAX(INDEX('Aide et cotations'!$A$1:$BN$380, 0, MATCH('Outil de calcul'!B301,'Aide et cotations'!$A$1:$CN$1, 0))), "")))</f>
        <v/>
      </c>
    </row>
    <row r="302" spans="2:6" x14ac:dyDescent="0.35">
      <c r="B302" s="73" t="s">
        <v>326</v>
      </c>
      <c r="C302" s="91"/>
      <c r="D302" s="70" t="str">
        <f>IFERROR(_xlfn.XLOOKUP(C302, 'Aide et cotations'!$A$144:$A$146, 'Aide et cotations'!$B$144:$B$146), "")</f>
        <v/>
      </c>
      <c r="E302" s="71" t="str" cm="1">
        <f t="array" ref="E302">IF(C302="", "", IF(C302="Non concerné", 0,
   IFERROR(
      MAX(
         _xlfn._xlws.FILTER(
            INDEX('Aide et cotations'!$A$2:$CN$380,, MATCH(B302, 'Aide et cotations'!$A$1:$CN$1, 0)),
            'Aide et cotations'!$A$2:$A$380 = C302
         )
      ),
   "")
))</f>
        <v/>
      </c>
      <c r="F302" s="71" t="str">
        <f>IF('Outil de calcul'!C302="", "", IF('Outil de calcul'!C302="Non concerné", 0, IFERROR(MAX(INDEX('Aide et cotations'!$A$1:$BN$380, 0, MATCH('Outil de calcul'!B302,'Aide et cotations'!$A$1:$CN$1, 0))), "")))</f>
        <v/>
      </c>
    </row>
    <row r="303" spans="2:6" ht="31.2" customHeight="1" x14ac:dyDescent="0.35">
      <c r="B303" s="69" t="s">
        <v>72</v>
      </c>
      <c r="C303" s="91"/>
      <c r="D303" s="70" t="str">
        <f>IFERROR(_xlfn.XLOOKUP(C303, 'Aide et cotations'!$A$147:$A$150, 'Aide et cotations'!$B$147:$B$150), "")</f>
        <v/>
      </c>
      <c r="E303" s="71" t="str" cm="1">
        <f t="array" ref="E303">IF(C303="", "", IF(C303="Non concerné", 0,
   IFERROR(
      MAX(
         _xlfn._xlws.FILTER(
            INDEX('Aide et cotations'!$A$2:$CN$380,, MATCH(B303, 'Aide et cotations'!$A$1:$CN$1, 0)),
            'Aide et cotations'!$A$2:$A$380 = C303
         )
      ),
   "")
))</f>
        <v/>
      </c>
      <c r="F303" s="71" t="str">
        <f>IF('Outil de calcul'!C303="", "", IF('Outil de calcul'!C303="Non concerné", 0, IFERROR(MAX(INDEX('Aide et cotations'!$A$1:$BN$380, 0, MATCH('Outil de calcul'!B303,'Aide et cotations'!$A$1:$CN$1, 0))), "")))</f>
        <v/>
      </c>
    </row>
    <row r="304" spans="2:6" x14ac:dyDescent="0.35">
      <c r="B304" s="69" t="s">
        <v>125</v>
      </c>
      <c r="C304" s="97"/>
      <c r="D304" s="74"/>
      <c r="E304" s="75"/>
      <c r="F304" s="75"/>
    </row>
    <row r="305" spans="2:6" x14ac:dyDescent="0.35">
      <c r="B305" s="73" t="s">
        <v>327</v>
      </c>
      <c r="C305" s="91"/>
      <c r="D305" s="70" t="str">
        <f>IFERROR(_xlfn.XLOOKUP(C305, 'Aide et cotations'!$A$151:$A$153, 'Aide et cotations'!$B$151:$B$153), "")</f>
        <v/>
      </c>
      <c r="E305" s="71" t="str" cm="1">
        <f t="array" ref="E305">IF(C305="", "", IF(C305="Non concerné", 0,
   IFERROR(
      MAX(
         _xlfn._xlws.FILTER(
            INDEX('Aide et cotations'!$A$2:$CN$380,, MATCH(B305, 'Aide et cotations'!$A$1:$CN$1, 0)),
            'Aide et cotations'!$A$2:$A$380 = C305
         )
      ),
   "")
))</f>
        <v/>
      </c>
      <c r="F305" s="71" t="str">
        <f>IF('Outil de calcul'!C305="", "", IF('Outil de calcul'!C305="Non concerné", 0, IFERROR(MAX(INDEX('Aide et cotations'!$A$1:$BN$380, 0, MATCH('Outil de calcul'!B305,'Aide et cotations'!$A$1:$CN$1, 0))), "")))</f>
        <v/>
      </c>
    </row>
    <row r="306" spans="2:6" x14ac:dyDescent="0.35">
      <c r="B306" s="73" t="s">
        <v>328</v>
      </c>
      <c r="C306" s="91"/>
      <c r="D306" s="70" t="str">
        <f>IFERROR(_xlfn.XLOOKUP(C306, 'Aide et cotations'!$A$154:$A$156, 'Aide et cotations'!$B$154:$B$156), "")</f>
        <v/>
      </c>
      <c r="E306" s="71" t="str" cm="1">
        <f t="array" ref="E306">IF(C306="", "", IF(C306="Non concerné", 0,
   IFERROR(
      MAX(
         _xlfn._xlws.FILTER(
            INDEX('Aide et cotations'!$A$2:$CN$380,, MATCH(B306, 'Aide et cotations'!$A$1:$CN$1, 0)),
            'Aide et cotations'!$A$2:$A$380 = C306
         )
      ),
   "")
))</f>
        <v/>
      </c>
      <c r="F306" s="71" t="str">
        <f>IF('Outil de calcul'!C306="", "", IF('Outil de calcul'!C306="Non concerné", 0, IFERROR(MAX(INDEX('Aide et cotations'!$A$1:$BN$380, 0, MATCH('Outil de calcul'!B306,'Aide et cotations'!$A$1:$CN$1, 0))), "")))</f>
        <v/>
      </c>
    </row>
    <row r="307" spans="2:6" x14ac:dyDescent="0.35">
      <c r="B307" s="73" t="s">
        <v>329</v>
      </c>
      <c r="C307" s="91"/>
      <c r="D307" s="70" t="str">
        <f>IFERROR(_xlfn.XLOOKUP(C307, 'Aide et cotations'!$A$157:$A$159, 'Aide et cotations'!$B$157:$B$159), "")</f>
        <v/>
      </c>
      <c r="E307" s="71" t="str" cm="1">
        <f t="array" ref="E307">IF(C307="", "", IF(C307="Non concerné", 0,
   IFERROR(
      MAX(
         _xlfn._xlws.FILTER(
            INDEX('Aide et cotations'!$A$2:$CN$380,, MATCH(B307, 'Aide et cotations'!$A$1:$CN$1, 0)),
            'Aide et cotations'!$A$2:$A$380 = C307
         )
      ),
   "")
))</f>
        <v/>
      </c>
      <c r="F307" s="71" t="str">
        <f>IF('Outil de calcul'!C307="", "", IF('Outil de calcul'!C307="Non concerné", 0, IFERROR(MAX(INDEX('Aide et cotations'!$A$1:$BN$380, 0, MATCH('Outil de calcul'!B307,'Aide et cotations'!$A$1:$CN$1, 0))), "")))</f>
        <v/>
      </c>
    </row>
    <row r="308" spans="2:6" x14ac:dyDescent="0.35">
      <c r="B308" s="73" t="s">
        <v>330</v>
      </c>
      <c r="C308" s="91"/>
      <c r="D308" s="70" t="str">
        <f>IFERROR(_xlfn.XLOOKUP(C308, 'Aide et cotations'!$A$160:$A$162, 'Aide et cotations'!$B$160:$B$162), "")</f>
        <v/>
      </c>
      <c r="E308" s="71" t="str" cm="1">
        <f t="array" ref="E308">IF(C308="", "", IF(C308="Non concerné", 0,
   IFERROR(
      MAX(
         _xlfn._xlws.FILTER(
            INDEX('Aide et cotations'!$A$2:$CN$380,, MATCH(B308, 'Aide et cotations'!$A$1:$CN$1, 0)),
            'Aide et cotations'!$A$2:$A$380 = C308
         )
      ),
   "")
))</f>
        <v/>
      </c>
      <c r="F308" s="71" t="str">
        <f>IF('Outil de calcul'!C308="", "", IF('Outil de calcul'!C308="Non concerné", 0, IFERROR(MAX(INDEX('Aide et cotations'!$A$1:$BN$380, 0, MATCH('Outil de calcul'!B308,'Aide et cotations'!$A$1:$CN$1, 0))), "")))</f>
        <v/>
      </c>
    </row>
    <row r="309" spans="2:6" ht="31.2" customHeight="1" x14ac:dyDescent="0.35">
      <c r="B309" s="69" t="s">
        <v>150</v>
      </c>
      <c r="C309" s="91"/>
      <c r="D309" s="70" t="str">
        <f>IFERROR(_xlfn.XLOOKUP(C309, 'Aide et cotations'!$A$163:$A$166, 'Aide et cotations'!$B$163:$B$166), "")</f>
        <v/>
      </c>
      <c r="E309" s="71" t="str" cm="1">
        <f t="array" ref="E309">IF(C309="", "", IF(C309="Non concerné", 0,
   IFERROR(
      MAX(
         _xlfn._xlws.FILTER(
            INDEX('Aide et cotations'!$A$2:$CN$380,, MATCH(B309, 'Aide et cotations'!$A$1:$CN$1, 0)),
            'Aide et cotations'!$A$2:$A$380 = C309
         )
      ),
   "")
))</f>
        <v/>
      </c>
      <c r="F309" s="71" t="str">
        <f>IF('Outil de calcul'!C309="", "", IF('Outil de calcul'!C309="Non concerné", 0, IFERROR(MAX(INDEX('Aide et cotations'!$A$1:$BN$380, 0, MATCH('Outil de calcul'!B309,'Aide et cotations'!$A$1:$CN$1, 0))), "")))</f>
        <v/>
      </c>
    </row>
    <row r="310" spans="2:6" ht="18" x14ac:dyDescent="0.35">
      <c r="B310" s="112" t="s">
        <v>139</v>
      </c>
      <c r="C310" s="112"/>
      <c r="D310" s="89" t="s">
        <v>246</v>
      </c>
      <c r="E310" s="89" t="s">
        <v>166</v>
      </c>
      <c r="F310" s="89" t="s">
        <v>204</v>
      </c>
    </row>
    <row r="311" spans="2:6" ht="46.95" customHeight="1" x14ac:dyDescent="0.35">
      <c r="B311" s="69" t="s">
        <v>190</v>
      </c>
      <c r="C311" s="91"/>
      <c r="D311" s="70" t="str">
        <f>IFERROR(_xlfn.XLOOKUP(C311, 'Aide et cotations'!$A$167:$A$169, 'Aide et cotations'!$B$167:$B$169), "")</f>
        <v/>
      </c>
      <c r="E311" s="71" t="str" cm="1">
        <f t="array" ref="E311">IF(C311="", "", IF(C311="Non concerné", 0,
   IFERROR(
      MAX(
         _xlfn._xlws.FILTER(
            INDEX('Aide et cotations'!$A$2:$CN$380,, MATCH(B311, 'Aide et cotations'!$A$1:$CN$1, 0)),
            'Aide et cotations'!$A$2:$A$380 = C311
         )
      ),
   "")
))</f>
        <v/>
      </c>
      <c r="F311" s="71" t="str">
        <f>IF('Outil de calcul'!C311="", "", IF('Outil de calcul'!C311="Non concerné", 0, IFERROR(MAX(INDEX('Aide et cotations'!$A$1:$BN$380, 0, MATCH('Outil de calcul'!B311,'Aide et cotations'!$A$1:$CN$1, 0))), "")))</f>
        <v/>
      </c>
    </row>
    <row r="312" spans="2:6" x14ac:dyDescent="0.35">
      <c r="B312" s="69" t="s">
        <v>91</v>
      </c>
      <c r="C312" s="97"/>
      <c r="D312" s="74"/>
      <c r="E312" s="75"/>
      <c r="F312" s="75"/>
    </row>
    <row r="313" spans="2:6" x14ac:dyDescent="0.35">
      <c r="B313" s="73" t="s">
        <v>29</v>
      </c>
      <c r="C313" s="91"/>
      <c r="D313" s="70" t="str">
        <f>IFERROR(_xlfn.XLOOKUP(C313, 'Aide et cotations'!$A$170:$A$173, 'Aide et cotations'!$B$170:$B$173), "")</f>
        <v/>
      </c>
      <c r="E313" s="71" t="str" cm="1">
        <f t="array" ref="E313">IF(C313="", "", IF(C313="Non concerné", 0,
   IFERROR(
      MAX(
         _xlfn._xlws.FILTER(
            INDEX('Aide et cotations'!$A$2:$CN$380,, MATCH(B313, 'Aide et cotations'!$A$1:$CN$1, 0)),
            'Aide et cotations'!$A$2:$A$380 = C313
         )
      ),
   "")
))</f>
        <v/>
      </c>
      <c r="F313" s="71" t="str">
        <f>IF('Outil de calcul'!C313="", "", IF('Outil de calcul'!C313="Non concerné", 0, IFERROR(MAX(INDEX('Aide et cotations'!$A$1:$BN$380, 0, MATCH('Outil de calcul'!B313,'Aide et cotations'!$A$1:$CN$1, 0))), "")))</f>
        <v/>
      </c>
    </row>
    <row r="314" spans="2:6" x14ac:dyDescent="0.35">
      <c r="B314" s="73" t="s">
        <v>82</v>
      </c>
      <c r="C314" s="91"/>
      <c r="D314" s="70" t="str">
        <f>IFERROR(_xlfn.XLOOKUP(C314, 'Aide et cotations'!$A$174:$A$177, 'Aide et cotations'!$B$174:$B$177), "")</f>
        <v/>
      </c>
      <c r="E314" s="71" t="str" cm="1">
        <f t="array" ref="E314">IF(C314="", "", IF(C314="Non concerné", 0,
   IFERROR(
      MAX(
         _xlfn._xlws.FILTER(
            INDEX('Aide et cotations'!$A$2:$CN$380,, MATCH(B314, 'Aide et cotations'!$A$1:$CN$1, 0)),
            'Aide et cotations'!$A$2:$A$380 = C314
         )
      ),
   "")
))</f>
        <v/>
      </c>
      <c r="F314" s="71" t="str">
        <f>IF('Outil de calcul'!C314="", "", IF('Outil de calcul'!C314="Non concerné", 0, IFERROR(MAX(INDEX('Aide et cotations'!$A$1:$BN$380, 0, MATCH('Outil de calcul'!B314,'Aide et cotations'!$A$1:$CN$1, 0))), "")))</f>
        <v/>
      </c>
    </row>
    <row r="315" spans="2:6" ht="31.2" customHeight="1" x14ac:dyDescent="0.35">
      <c r="B315" s="73" t="s">
        <v>126</v>
      </c>
      <c r="C315" s="91"/>
      <c r="D315" s="70" t="str">
        <f>IFERROR(_xlfn.XLOOKUP(C315, 'Aide et cotations'!$A$178:$A$181, 'Aide et cotations'!$B$178:$B$181), "")</f>
        <v/>
      </c>
      <c r="E315" s="71" t="str" cm="1">
        <f t="array" ref="E315">IF(C315="", "", IF(C315="Non concerné", 0,
   IFERROR(
      MAX(
         _xlfn._xlws.FILTER(
            INDEX('Aide et cotations'!$A$2:$CN$380,, MATCH(B315, 'Aide et cotations'!$A$1:$CN$1, 0)),
            'Aide et cotations'!$A$2:$A$380 = C315
         )
      ),
   "")
))</f>
        <v/>
      </c>
      <c r="F315" s="71" t="str">
        <f>IF('Outil de calcul'!C315="", "", IF('Outil de calcul'!C315="Non concerné", 0, IFERROR(MAX(INDEX('Aide et cotations'!$A$1:$BN$380, 0, MATCH('Outil de calcul'!B315,'Aide et cotations'!$A$1:$CN$1, 0))), "")))</f>
        <v/>
      </c>
    </row>
    <row r="316" spans="2:6" x14ac:dyDescent="0.35">
      <c r="B316" s="73" t="s">
        <v>31</v>
      </c>
      <c r="C316" s="91"/>
      <c r="D316" s="70" t="str">
        <f>IFERROR(_xlfn.XLOOKUP(C316, 'Aide et cotations'!$A$182:$A$185, 'Aide et cotations'!$B$182:$B$185), "")</f>
        <v/>
      </c>
      <c r="E316" s="71" t="str" cm="1">
        <f t="array" ref="E316">IF(C316="", "", IF(C316="Non concerné", 0,
   IFERROR(
      MAX(
         _xlfn._xlws.FILTER(
            INDEX('Aide et cotations'!$A$2:$CN$380,, MATCH(B316, 'Aide et cotations'!$A$1:$CN$1, 0)),
            'Aide et cotations'!$A$2:$A$380 = C316
         )
      ),
   "")
))</f>
        <v/>
      </c>
      <c r="F316" s="71" t="str">
        <f>IF('Outil de calcul'!C316="", "", IF('Outil de calcul'!C316="Non concerné", 0, IFERROR(MAX(INDEX('Aide et cotations'!$A$1:$BN$380, 0, MATCH('Outil de calcul'!B316,'Aide et cotations'!$A$1:$CN$1, 0))), "")))</f>
        <v/>
      </c>
    </row>
    <row r="317" spans="2:6" x14ac:dyDescent="0.35">
      <c r="B317" s="73" t="s">
        <v>30</v>
      </c>
      <c r="C317" s="91"/>
      <c r="D317" s="70" t="str">
        <f>IFERROR(_xlfn.XLOOKUP(C317, 'Aide et cotations'!$A$186:$A$189, 'Aide et cotations'!$B$186:$B$189), "")</f>
        <v/>
      </c>
      <c r="E317" s="71" t="str" cm="1">
        <f t="array" ref="E317">IF(C317="", "", IF(C317="Non concerné", 0,
   IFERROR(
      MAX(
         _xlfn._xlws.FILTER(
            INDEX('Aide et cotations'!$A$2:$CN$380,, MATCH(B317, 'Aide et cotations'!$A$1:$CN$1, 0)),
            'Aide et cotations'!$A$2:$A$380 = C317
         )
      ),
   "")
))</f>
        <v/>
      </c>
      <c r="F317" s="71" t="str">
        <f>IF('Outil de calcul'!C317="", "", IF('Outil de calcul'!C317="Non concerné", 0, IFERROR(MAX(INDEX('Aide et cotations'!$A$1:$BN$380, 0, MATCH('Outil de calcul'!B317,'Aide et cotations'!$A$1:$CN$1, 0))), "")))</f>
        <v/>
      </c>
    </row>
    <row r="318" spans="2:6" ht="46.95" customHeight="1" x14ac:dyDescent="0.35">
      <c r="B318" s="69" t="s">
        <v>88</v>
      </c>
      <c r="C318" s="91"/>
      <c r="D318" s="70" t="str">
        <f>IFERROR(_xlfn.XLOOKUP(C318, 'Aide et cotations'!$A$190:$A$194, 'Aide et cotations'!$B$190:$B$194), "")</f>
        <v/>
      </c>
      <c r="E318" s="71" t="str" cm="1">
        <f t="array" ref="E318">IF(C318="", "", IF(C318="Non concerné", 0,
   IFERROR(
      MAX(
         _xlfn._xlws.FILTER(
            INDEX('Aide et cotations'!$A$2:$CN$380,, MATCH(B318, 'Aide et cotations'!$A$1:$CN$1, 0)),
            'Aide et cotations'!$A$2:$A$380 = C318
         )
      ),
   "")
))</f>
        <v/>
      </c>
      <c r="F318" s="71" t="str">
        <f>IF('Outil de calcul'!C318="", "", IF('Outil de calcul'!C318="Non concerné", 0, IFERROR(MAX(INDEX('Aide et cotations'!$A$1:$BN$380, 0, MATCH('Outil de calcul'!B318,'Aide et cotations'!$A$1:$CN$1, 0))), "")))</f>
        <v/>
      </c>
    </row>
    <row r="319" spans="2:6" x14ac:dyDescent="0.35">
      <c r="B319" s="69" t="s">
        <v>92</v>
      </c>
      <c r="C319" s="91"/>
      <c r="D319" s="70" t="str">
        <f>IFERROR(_xlfn.XLOOKUP(C319, 'Aide et cotations'!$A$195:$A$200, 'Aide et cotations'!$B$195:$B$200), "")</f>
        <v/>
      </c>
      <c r="E319" s="71" t="str" cm="1">
        <f t="array" ref="E319">IF(C319="", "", IF(C319="Non concerné", 0,
   IFERROR(
      MAX(
         _xlfn._xlws.FILTER(
            INDEX('Aide et cotations'!$A$2:$CN$380,, MATCH(B319, 'Aide et cotations'!$A$1:$CN$1, 0)),
            'Aide et cotations'!$A$2:$A$380 = C319
         )
      ),
   "")
))</f>
        <v/>
      </c>
      <c r="F319" s="71" t="str">
        <f>IF('Outil de calcul'!C319="", "", IF('Outil de calcul'!C319="Non concerné", 0, IFERROR(MAX(INDEX('Aide et cotations'!$A$1:$BN$380, 0, MATCH('Outil de calcul'!B319,'Aide et cotations'!$A$1:$CN$1, 0))), "")))</f>
        <v/>
      </c>
    </row>
    <row r="320" spans="2:6" ht="18" x14ac:dyDescent="0.35">
      <c r="B320" s="112" t="s">
        <v>140</v>
      </c>
      <c r="C320" s="112"/>
      <c r="D320" s="89" t="s">
        <v>246</v>
      </c>
      <c r="E320" s="89" t="s">
        <v>166</v>
      </c>
      <c r="F320" s="89" t="s">
        <v>204</v>
      </c>
    </row>
    <row r="321" spans="2:6" ht="62.4" customHeight="1" x14ac:dyDescent="0.35">
      <c r="B321" s="69" t="s">
        <v>6</v>
      </c>
      <c r="C321" s="91"/>
      <c r="D321" s="70" t="str">
        <f>IFERROR(_xlfn.XLOOKUP(C321, 'Aide et cotations'!$A$201:$A$204, 'Aide et cotations'!$B$201:$B$204), "")</f>
        <v/>
      </c>
      <c r="E321" s="71" t="str" cm="1">
        <f t="array" ref="E321">IF(C321="", "", IF(C321="Non concerné", 0,
   IFERROR(
      MAX(
         _xlfn._xlws.FILTER(
            INDEX('Aide et cotations'!$A$2:$CN$380,, MATCH(B321, 'Aide et cotations'!$A$1:$CN$1, 0)),
            'Aide et cotations'!$A$2:$A$380 = C321
         )
      ),
   "")
))</f>
        <v/>
      </c>
      <c r="F321" s="71" t="str">
        <f>IF('Outil de calcul'!C321="", "", IF('Outil de calcul'!C321="Non concerné", 0, IFERROR(MAX(INDEX('Aide et cotations'!$A$1:$BN$380, 0, MATCH('Outil de calcul'!B321,'Aide et cotations'!$A$1:$CN$1, 0))), "")))</f>
        <v/>
      </c>
    </row>
    <row r="322" spans="2:6" x14ac:dyDescent="0.35">
      <c r="B322" s="69" t="s">
        <v>7</v>
      </c>
      <c r="C322" s="91"/>
      <c r="D322" s="70" t="str">
        <f>IFERROR(_xlfn.XLOOKUP(C322, 'Aide et cotations'!$A$205:$A$208, 'Aide et cotations'!$B$205:$B$208), "")</f>
        <v/>
      </c>
      <c r="E322" s="71" t="str" cm="1">
        <f t="array" ref="E322">IF(C322="", "", IF(C322="Non concerné", 0,
   IFERROR(
      MAX(
         _xlfn._xlws.FILTER(
            INDEX('Aide et cotations'!$A$2:$CN$380,, MATCH(B322, 'Aide et cotations'!$A$1:$CN$1, 0)),
            'Aide et cotations'!$A$2:$A$380 = C322
         )
      ),
   "")
))</f>
        <v/>
      </c>
      <c r="F322" s="71" t="str">
        <f>IF('Outil de calcul'!C322="", "", IF('Outil de calcul'!C322="Non concerné", 0, IFERROR(MAX(INDEX('Aide et cotations'!$A$1:$BN$380, 0, MATCH('Outil de calcul'!B322,'Aide et cotations'!$A$1:$CN$1, 0))), "")))</f>
        <v/>
      </c>
    </row>
    <row r="323" spans="2:6" ht="31.2" customHeight="1" x14ac:dyDescent="0.35">
      <c r="B323" s="69" t="s">
        <v>16</v>
      </c>
      <c r="C323" s="91"/>
      <c r="D323" s="70" t="str">
        <f>IFERROR(_xlfn.XLOOKUP(C323, 'Aide et cotations'!$A$209:$A$213, 'Aide et cotations'!$B$209:$B$213), "")</f>
        <v/>
      </c>
      <c r="E323" s="71" t="str" cm="1">
        <f t="array" ref="E323">IF(C323="", "", IF(C323="Non concerné", 0,
   IFERROR(
      MAX(
         _xlfn._xlws.FILTER(
            INDEX('Aide et cotations'!$A$2:$CN$380,, MATCH(B323, 'Aide et cotations'!$A$1:$CN$1, 0)),
            'Aide et cotations'!$A$2:$A$380 = C323
         )
      ),
   "")
))</f>
        <v/>
      </c>
      <c r="F323" s="71" t="str">
        <f>IF('Outil de calcul'!C323="", "", IF('Outil de calcul'!C323="Non concerné", 0, IFERROR(MAX(INDEX('Aide et cotations'!$A$1:$BN$380, 0, MATCH('Outil de calcul'!B323,'Aide et cotations'!$A$1:$CN$1, 0))), "")))</f>
        <v/>
      </c>
    </row>
    <row r="324" spans="2:6" ht="6" customHeight="1" x14ac:dyDescent="0.35"/>
    <row r="325" spans="2:6" ht="18" x14ac:dyDescent="0.4">
      <c r="B325" s="113" t="s">
        <v>232</v>
      </c>
      <c r="C325" s="113"/>
      <c r="D325" s="113"/>
      <c r="E325" s="113"/>
      <c r="F325" s="113"/>
    </row>
    <row r="326" spans="2:6" ht="4.95" customHeight="1" x14ac:dyDescent="0.35"/>
    <row r="327" spans="2:6" ht="18" x14ac:dyDescent="0.35">
      <c r="B327" s="112" t="s">
        <v>58</v>
      </c>
      <c r="C327" s="112"/>
      <c r="D327" s="89" t="s">
        <v>246</v>
      </c>
      <c r="E327" s="89" t="s">
        <v>166</v>
      </c>
      <c r="F327" s="89" t="s">
        <v>204</v>
      </c>
    </row>
    <row r="328" spans="2:6" ht="62.4" customHeight="1" x14ac:dyDescent="0.35">
      <c r="B328" s="69" t="s">
        <v>57</v>
      </c>
      <c r="C328" s="91"/>
      <c r="D328" s="70" t="str">
        <f>IFERROR(_xlfn.XLOOKUP(C328, 'Aide et cotations'!$A$88:$A$92, 'Aide et cotations'!$B$88:$B$92), "")</f>
        <v/>
      </c>
      <c r="E328" s="71" t="str" cm="1">
        <f t="array" ref="E328">IF(C328="", "", IF(C328="Non concerné", 0,
   IFERROR(
      MAX(
         _xlfn._xlws.FILTER(
            INDEX('Aide et cotations'!$A$2:$CN$380,, MATCH(B328, 'Aide et cotations'!$A$1:$CN$1, 0)),
            'Aide et cotations'!$A$2:$A$380 = C328
         )
      ),
   "")
))</f>
        <v/>
      </c>
      <c r="F328" s="71" t="str">
        <f>IF('Outil de calcul'!C328="", "", IF('Outil de calcul'!C328="Non concerné", 0, IFERROR(MAX(INDEX('Aide et cotations'!$A$1:$BN$380, 0, MATCH('Outil de calcul'!B328,'Aide et cotations'!$A$1:$CN$1, 0))), "")))</f>
        <v/>
      </c>
    </row>
    <row r="329" spans="2:6" x14ac:dyDescent="0.35">
      <c r="B329" s="69" t="s">
        <v>23</v>
      </c>
      <c r="C329" s="96"/>
      <c r="D329" s="74"/>
      <c r="E329" s="75"/>
      <c r="F329" s="75"/>
    </row>
    <row r="330" spans="2:6" ht="62.4" customHeight="1" x14ac:dyDescent="0.35">
      <c r="B330" s="73" t="s">
        <v>59</v>
      </c>
      <c r="C330" s="91"/>
      <c r="D330" s="70" t="str">
        <f>IFERROR(_xlfn.XLOOKUP(C330, 'Aide et cotations'!$A$93:$A$95, 'Aide et cotations'!$B$93:$B$95), "")</f>
        <v/>
      </c>
      <c r="E330" s="71" t="str" cm="1">
        <f t="array" ref="E330">IF(C330="", "", IF(C330="Non concerné", 0,
   IFERROR(
      MAX(
         _xlfn._xlws.FILTER(
            INDEX('Aide et cotations'!$A$2:$CN$380,, MATCH(B330, 'Aide et cotations'!$A$1:$CN$1, 0)),
            'Aide et cotations'!$A$2:$A$380 = C330
         )
      ),
   "")
))</f>
        <v/>
      </c>
      <c r="F330" s="71" t="str">
        <f>IF('Outil de calcul'!C330="", "", IF('Outil de calcul'!C330="Non concerné", 0, IFERROR(MAX(INDEX('Aide et cotations'!$A$1:$BN$380, 0, MATCH('Outil de calcul'!B330,'Aide et cotations'!$A$1:$CN$1, 0))), "")))</f>
        <v/>
      </c>
    </row>
    <row r="331" spans="2:6" ht="46.95" customHeight="1" x14ac:dyDescent="0.35">
      <c r="B331" s="73" t="s">
        <v>60</v>
      </c>
      <c r="C331" s="91"/>
      <c r="D331" s="70" t="str">
        <f>IFERROR(_xlfn.XLOOKUP(C331, 'Aide et cotations'!$A$96:$A$98, 'Aide et cotations'!$B$96:$B$98), "")</f>
        <v/>
      </c>
      <c r="E331" s="71" t="str" cm="1">
        <f t="array" ref="E331">IF(C331="", "", IF(C331="Non concerné", 0,
   IFERROR(
      MAX(
         _xlfn._xlws.FILTER(
            INDEX('Aide et cotations'!$A$2:$CN$380,, MATCH(B331, 'Aide et cotations'!$A$1:$CN$1, 0)),
            'Aide et cotations'!$A$2:$A$380 = C331
         )
      ),
   "")
))</f>
        <v/>
      </c>
      <c r="F331" s="71" t="str">
        <f>IF('Outil de calcul'!C331="", "", IF('Outil de calcul'!C331="Non concerné", 0, IFERROR(MAX(INDEX('Aide et cotations'!$A$1:$BN$380, 0, MATCH('Outil de calcul'!B331,'Aide et cotations'!$A$1:$CN$1, 0))), "")))</f>
        <v/>
      </c>
    </row>
    <row r="332" spans="2:6" ht="46.95" customHeight="1" x14ac:dyDescent="0.35">
      <c r="B332" s="73" t="s">
        <v>62</v>
      </c>
      <c r="C332" s="91"/>
      <c r="D332" s="70" t="str">
        <f>IFERROR(_xlfn.XLOOKUP(C332, 'Aide et cotations'!$A$99:$A$101, 'Aide et cotations'!$B$99:$B$101), "")</f>
        <v/>
      </c>
      <c r="E332" s="71" t="str" cm="1">
        <f t="array" ref="E332">IF(C332="", "", IF(C332="Non concerné", 0,
   IFERROR(
      MAX(
         _xlfn._xlws.FILTER(
            INDEX('Aide et cotations'!$A$2:$CN$380,, MATCH(B332, 'Aide et cotations'!$A$1:$CN$1, 0)),
            'Aide et cotations'!$A$2:$A$380 = C332
         )
      ),
   "")
))</f>
        <v/>
      </c>
      <c r="F332" s="71" t="str">
        <f>IF('Outil de calcul'!C332="", "", IF('Outil de calcul'!C332="Non concerné", 0, IFERROR(MAX(INDEX('Aide et cotations'!$A$1:$BN$380, 0, MATCH('Outil de calcul'!B332,'Aide et cotations'!$A$1:$CN$1, 0))), "")))</f>
        <v/>
      </c>
    </row>
    <row r="333" spans="2:6" ht="31.2" customHeight="1" x14ac:dyDescent="0.35">
      <c r="B333" s="73" t="s">
        <v>61</v>
      </c>
      <c r="C333" s="91"/>
      <c r="D333" s="70" t="str">
        <f>IFERROR(_xlfn.XLOOKUP(C333, 'Aide et cotations'!$A$102:$A$104, 'Aide et cotations'!$B$102:$B$104), "")</f>
        <v/>
      </c>
      <c r="E333" s="71" t="str" cm="1">
        <f t="array" ref="E333">IF(C333="", "", IF(C333="Non concerné", 0,
   IFERROR(
      MAX(
         _xlfn._xlws.FILTER(
            INDEX('Aide et cotations'!$A$2:$CN$380,, MATCH(B333, 'Aide et cotations'!$A$1:$CN$1, 0)),
            'Aide et cotations'!$A$2:$A$380 = C333
         )
      ),
   "")
))</f>
        <v/>
      </c>
      <c r="F333" s="71" t="str">
        <f>IF('Outil de calcul'!C333="", "", IF('Outil de calcul'!C333="Non concerné", 0, IFERROR(MAX(INDEX('Aide et cotations'!$A$1:$BN$380, 0, MATCH('Outil de calcul'!B333,'Aide et cotations'!$A$1:$CN$1, 0))), "")))</f>
        <v/>
      </c>
    </row>
    <row r="334" spans="2:6" ht="18" x14ac:dyDescent="0.35">
      <c r="B334" s="112" t="s">
        <v>141</v>
      </c>
      <c r="C334" s="112"/>
      <c r="D334" s="89" t="s">
        <v>246</v>
      </c>
      <c r="E334" s="89" t="s">
        <v>166</v>
      </c>
      <c r="F334" s="89" t="s">
        <v>204</v>
      </c>
    </row>
    <row r="335" spans="2:6" ht="46.95" customHeight="1" x14ac:dyDescent="0.35">
      <c r="B335" s="69" t="s">
        <v>145</v>
      </c>
      <c r="C335" s="91"/>
      <c r="D335" s="70" t="str">
        <f>IFERROR(_xlfn.XLOOKUP(C335, 'Aide et cotations'!$A$105:$A$108, 'Aide et cotations'!$B$105:$B$108), "")</f>
        <v/>
      </c>
      <c r="E335" s="71" t="str" cm="1">
        <f t="array" ref="E335">IF(C335="", "", IF(C335="Non concerné", 0,
   IFERROR(
      MAX(
         _xlfn._xlws.FILTER(
            INDEX('Aide et cotations'!$A$2:$CN$380,, MATCH(B335, 'Aide et cotations'!$A$1:$CN$1, 0)),
            'Aide et cotations'!$A$2:$A$380 = C335
         )
      ),
   "")
))</f>
        <v/>
      </c>
      <c r="F335" s="71" t="str">
        <f>IF('Outil de calcul'!C335="", "", IF('Outil de calcul'!C335="Non concerné", 0, IFERROR(MAX(INDEX('Aide et cotations'!$A$1:$BN$380, 0, MATCH('Outil de calcul'!B335,'Aide et cotations'!$A$1:$CN$1, 0))), "")))</f>
        <v/>
      </c>
    </row>
    <row r="336" spans="2:6" ht="46.95" customHeight="1" x14ac:dyDescent="0.35">
      <c r="B336" s="72" t="s">
        <v>225</v>
      </c>
      <c r="C336" s="91"/>
      <c r="D336" s="70" t="str">
        <f>IFERROR(_xlfn.XLOOKUP(C336, 'Aide et cotations'!$A$109:$A$111, 'Aide et cotations'!$B$109:$B$111), "")</f>
        <v/>
      </c>
      <c r="E336" s="71" t="str" cm="1">
        <f t="array" ref="E336">IF(C336="", "", IF(C336="Non concerné", 0,
   IFERROR(
      MAX(
         _xlfn._xlws.FILTER(
            INDEX('Aide et cotations'!$A$2:$CN$380,, MATCH(B336, 'Aide et cotations'!$A$1:$CN$1, 0)),
            'Aide et cotations'!$A$2:$A$380 = C336
         )
      ),
   "")
))</f>
        <v/>
      </c>
      <c r="F336" s="71" t="str">
        <f>IF('Outil de calcul'!C336="", "", IF('Outil de calcul'!C336="Non concerné", 0, IFERROR(MAX(INDEX('Aide et cotations'!$A$1:$BN$380, 0, MATCH('Outil de calcul'!B336,'Aide et cotations'!$A$1:$CN$1, 0))), "")))</f>
        <v/>
      </c>
    </row>
    <row r="337" spans="2:6" x14ac:dyDescent="0.35">
      <c r="B337" s="69" t="s">
        <v>12</v>
      </c>
      <c r="C337" s="97"/>
      <c r="D337" s="74"/>
      <c r="E337" s="75"/>
      <c r="F337" s="75"/>
    </row>
    <row r="338" spans="2:6" x14ac:dyDescent="0.35">
      <c r="B338" s="73" t="s">
        <v>63</v>
      </c>
      <c r="C338" s="91"/>
      <c r="D338" s="70" t="str">
        <f>IFERROR(_xlfn.XLOOKUP(C338, 'Aide et cotations'!$A$112:$A$114, 'Aide et cotations'!$B$112:$B$114), "")</f>
        <v/>
      </c>
      <c r="E338" s="71" t="str" cm="1">
        <f t="array" ref="E338">IF(C338="", "", IF(C338="Non concerné", 0,
   IFERROR(
      MAX(
         _xlfn._xlws.FILTER(
            INDEX('Aide et cotations'!$A$2:$CN$380,, MATCH(B338, 'Aide et cotations'!$A$1:$CN$1, 0)),
            'Aide et cotations'!$A$2:$A$380 = C338
         )
      ),
   "")
))</f>
        <v/>
      </c>
      <c r="F338" s="71" t="str">
        <f>IF('Outil de calcul'!C338="", "", IF('Outil de calcul'!C338="Non concerné", 0, IFERROR(MAX(INDEX('Aide et cotations'!$A$1:$BN$380, 0, MATCH('Outil de calcul'!B338,'Aide et cotations'!$A$1:$CN$1, 0))), "")))</f>
        <v/>
      </c>
    </row>
    <row r="339" spans="2:6" x14ac:dyDescent="0.35">
      <c r="B339" s="73" t="s">
        <v>13</v>
      </c>
      <c r="C339" s="91"/>
      <c r="D339" s="70" t="str">
        <f>IFERROR(_xlfn.XLOOKUP(C339, 'Aide et cotations'!$A$115:$A$117, 'Aide et cotations'!$B$115:$B$117), "")</f>
        <v/>
      </c>
      <c r="E339" s="71" t="str" cm="1">
        <f t="array" ref="E339">IF(C339="", "", IF(C339="Non concerné", 0,
   IFERROR(
      MAX(
         _xlfn._xlws.FILTER(
            INDEX('Aide et cotations'!$A$2:$CN$380,, MATCH(B339, 'Aide et cotations'!$A$1:$CN$1, 0)),
            'Aide et cotations'!$A$2:$A$380 = C339
         )
      ),
   "")
))</f>
        <v/>
      </c>
      <c r="F339" s="71" t="str">
        <f>IF('Outil de calcul'!C339="", "", IF('Outil de calcul'!C339="Non concerné", 0, IFERROR(MAX(INDEX('Aide et cotations'!$A$1:$BN$380, 0, MATCH('Outil de calcul'!B339,'Aide et cotations'!$A$1:$CN$1, 0))), "")))</f>
        <v/>
      </c>
    </row>
    <row r="340" spans="2:6" x14ac:dyDescent="0.35">
      <c r="B340" s="73" t="s">
        <v>14</v>
      </c>
      <c r="C340" s="91"/>
      <c r="D340" s="70" t="str">
        <f>IFERROR(_xlfn.XLOOKUP(C340, 'Aide et cotations'!$A$118:$A$120, 'Aide et cotations'!$B$118:$B$120), "")</f>
        <v/>
      </c>
      <c r="E340" s="71" t="str" cm="1">
        <f t="array" ref="E340">IF(C340="", "", IF(C340="Non concerné", 0,
   IFERROR(
      MAX(
         _xlfn._xlws.FILTER(
            INDEX('Aide et cotations'!$A$2:$CN$380,, MATCH(B340, 'Aide et cotations'!$A$1:$CN$1, 0)),
            'Aide et cotations'!$A$2:$A$380 = C340
         )
      ),
   "")
))</f>
        <v/>
      </c>
      <c r="F340" s="71" t="str">
        <f>IF('Outil de calcul'!C340="", "", IF('Outil de calcul'!C340="Non concerné", 0, IFERROR(MAX(INDEX('Aide et cotations'!$A$1:$BN$380, 0, MATCH('Outil de calcul'!B340,'Aide et cotations'!$A$1:$CN$1, 0))), "")))</f>
        <v/>
      </c>
    </row>
    <row r="341" spans="2:6" x14ac:dyDescent="0.35">
      <c r="B341" s="73" t="s">
        <v>64</v>
      </c>
      <c r="C341" s="91"/>
      <c r="D341" s="70" t="str">
        <f>IFERROR(_xlfn.XLOOKUP(C341, 'Aide et cotations'!$A$121:$A$123, 'Aide et cotations'!$B$121:$B$123), "")</f>
        <v/>
      </c>
      <c r="E341" s="71" t="str" cm="1">
        <f t="array" ref="E341">IF(C341="", "", IF(C341="Non concerné", 0,
   IFERROR(
      MAX(
         _xlfn._xlws.FILTER(
            INDEX('Aide et cotations'!$A$2:$CN$380,, MATCH(B341, 'Aide et cotations'!$A$1:$CN$1, 0)),
            'Aide et cotations'!$A$2:$A$380 = C341
         )
      ),
   "")
))</f>
        <v/>
      </c>
      <c r="F341" s="71" t="str">
        <f>IF('Outil de calcul'!C341="", "", IF('Outil de calcul'!C341="Non concerné", 0, IFERROR(MAX(INDEX('Aide et cotations'!$A$1:$BN$380, 0, MATCH('Outil de calcul'!B341,'Aide et cotations'!$A$1:$CN$1, 0))), "")))</f>
        <v/>
      </c>
    </row>
    <row r="342" spans="2:6" x14ac:dyDescent="0.35">
      <c r="B342" s="73" t="s">
        <v>15</v>
      </c>
      <c r="C342" s="91"/>
      <c r="D342" s="70" t="str">
        <f>IFERROR(_xlfn.XLOOKUP(C342, 'Aide et cotations'!$A$124:$A$126, 'Aide et cotations'!$B$124:$B$126), "")</f>
        <v/>
      </c>
      <c r="E342" s="71" t="str" cm="1">
        <f t="array" ref="E342">IF(C342="", "", IF(C342="Non concerné", 0,
   IFERROR(
      MAX(
         _xlfn._xlws.FILTER(
            INDEX('Aide et cotations'!$A$2:$CN$380,, MATCH(B342, 'Aide et cotations'!$A$1:$CN$1, 0)),
            'Aide et cotations'!$A$2:$A$380 = C342
         )
      ),
   "")
))</f>
        <v/>
      </c>
      <c r="F342" s="71" t="str">
        <f>IF('Outil de calcul'!C342="", "", IF('Outil de calcul'!C342="Non concerné", 0, IFERROR(MAX(INDEX('Aide et cotations'!$A$1:$BN$380, 0, MATCH('Outil de calcul'!B342,'Aide et cotations'!$A$1:$CN$1, 0))), "")))</f>
        <v/>
      </c>
    </row>
    <row r="343" spans="2:6" x14ac:dyDescent="0.35">
      <c r="B343" s="73" t="s">
        <v>65</v>
      </c>
      <c r="C343" s="91"/>
      <c r="D343" s="70" t="str">
        <f>IFERROR(_xlfn.XLOOKUP(C343, 'Aide et cotations'!$A$127:$A$129, 'Aide et cotations'!$B$127:$B$129), "")</f>
        <v/>
      </c>
      <c r="E343" s="71" t="str" cm="1">
        <f t="array" ref="E343">IF(C343="", "", IF(C343="Non concerné", 0,
   IFERROR(
      MAX(
         _xlfn._xlws.FILTER(
            INDEX('Aide et cotations'!$A$2:$CN$380,, MATCH(B343, 'Aide et cotations'!$A$1:$CN$1, 0)),
            'Aide et cotations'!$A$2:$A$380 = C343
         )
      ),
   "")
))</f>
        <v/>
      </c>
      <c r="F343" s="71" t="str">
        <f>IF('Outil de calcul'!C343="", "", IF('Outil de calcul'!C343="Non concerné", 0, IFERROR(MAX(INDEX('Aide et cotations'!$A$1:$BN$380, 0, MATCH('Outil de calcul'!B343,'Aide et cotations'!$A$1:$CN$1, 0))), "")))</f>
        <v/>
      </c>
    </row>
    <row r="344" spans="2:6" ht="31.2" x14ac:dyDescent="0.35">
      <c r="B344" s="69" t="s">
        <v>201</v>
      </c>
      <c r="C344" s="91"/>
      <c r="D344" s="70" t="str">
        <f>IFERROR(_xlfn.XLOOKUP(C344, 'Aide et cotations'!$A$130:$A$134, 'Aide et cotations'!$B$130:$B$134), "")</f>
        <v/>
      </c>
      <c r="E344" s="71" t="str" cm="1">
        <f t="array" ref="E344">IF(C344="", "", IF(C344="Non concerné", 0,
   IFERROR(
      MAX(
         _xlfn._xlws.FILTER(
            INDEX('Aide et cotations'!$A$2:$CN$380,, MATCH(B344, 'Aide et cotations'!$A$1:$CN$1, 0)),
            'Aide et cotations'!$A$2:$A$380 = C344
         )
      ),
   "")
))</f>
        <v/>
      </c>
      <c r="F344" s="71" t="str">
        <f>IF('Outil de calcul'!C344="", "", IF('Outil de calcul'!C344="Non concerné", 0, IFERROR(MAX(INDEX('Aide et cotations'!$A$1:$BN$380, 0, MATCH('Outil de calcul'!B344,'Aide et cotations'!$A$1:$CN$1, 0))), "")))</f>
        <v/>
      </c>
    </row>
    <row r="345" spans="2:6" ht="31.2" x14ac:dyDescent="0.35">
      <c r="B345" s="69" t="s">
        <v>27</v>
      </c>
      <c r="C345" s="97"/>
      <c r="D345" s="74"/>
      <c r="E345" s="75"/>
      <c r="F345" s="75"/>
    </row>
    <row r="346" spans="2:6" x14ac:dyDescent="0.35">
      <c r="B346" s="73" t="s">
        <v>226</v>
      </c>
      <c r="C346" s="91"/>
      <c r="D346" s="70" t="str">
        <f>IFERROR(_xlfn.XLOOKUP(C346, 'Aide et cotations'!$A$135:$A$137, 'Aide et cotations'!$B$135:$B$137), "")</f>
        <v/>
      </c>
      <c r="E346" s="71" t="str" cm="1">
        <f t="array" ref="E346">IF(C346="", "", IF(C346="Non concerné", 0,
   IFERROR(
      MAX(
         _xlfn._xlws.FILTER(
            INDEX('Aide et cotations'!$A$2:$CN$380,, MATCH(B346, 'Aide et cotations'!$A$1:$CN$1, 0)),
            'Aide et cotations'!$A$2:$A$380 = C346
         )
      ),
   "")
))</f>
        <v/>
      </c>
      <c r="F346" s="71" t="str">
        <f>IF('Outil de calcul'!C346="", "", IF('Outil de calcul'!C346="Non concerné", 0, IFERROR(MAX(INDEX('Aide et cotations'!$A$1:$BN$380, 0, MATCH('Outil de calcul'!B346,'Aide et cotations'!$A$1:$CN$1, 0))), "")))</f>
        <v/>
      </c>
    </row>
    <row r="347" spans="2:6" x14ac:dyDescent="0.35">
      <c r="B347" s="73" t="s">
        <v>324</v>
      </c>
      <c r="C347" s="91"/>
      <c r="D347" s="70" t="str">
        <f>IFERROR(_xlfn.XLOOKUP(C347, 'Aide et cotations'!$A$138:$A$140, 'Aide et cotations'!$B$138:$B$140), "")</f>
        <v/>
      </c>
      <c r="E347" s="71" t="str" cm="1">
        <f t="array" ref="E347">IF(C347="", "", IF(C347="Non concerné", 0,
   IFERROR(
      MAX(
         _xlfn._xlws.FILTER(
            INDEX('Aide et cotations'!$A$2:$CN$380,, MATCH(B347, 'Aide et cotations'!$A$1:$CN$1, 0)),
            'Aide et cotations'!$A$2:$A$380 = C347
         )
      ),
   "")
))</f>
        <v/>
      </c>
      <c r="F347" s="71" t="str">
        <f>IF('Outil de calcul'!C347="", "", IF('Outil de calcul'!C347="Non concerné", 0, IFERROR(MAX(INDEX('Aide et cotations'!$A$1:$BN$380, 0, MATCH('Outil de calcul'!B347,'Aide et cotations'!$A$1:$CN$1, 0))), "")))</f>
        <v/>
      </c>
    </row>
    <row r="348" spans="2:6" x14ac:dyDescent="0.35">
      <c r="B348" s="73" t="s">
        <v>325</v>
      </c>
      <c r="C348" s="91"/>
      <c r="D348" s="70" t="str">
        <f>IFERROR(_xlfn.XLOOKUP(C348, 'Aide et cotations'!$A$141:$A$143, 'Aide et cotations'!$B$141:$B$143), "")</f>
        <v/>
      </c>
      <c r="E348" s="71" t="str" cm="1">
        <f t="array" ref="E348">IF(C348="", "", IF(C348="Non concerné", 0,
   IFERROR(
      MAX(
         _xlfn._xlws.FILTER(
            INDEX('Aide et cotations'!$A$2:$CN$380,, MATCH(B348, 'Aide et cotations'!$A$1:$CN$1, 0)),
            'Aide et cotations'!$A$2:$A$380 = C348
         )
      ),
   "")
))</f>
        <v/>
      </c>
      <c r="F348" s="71" t="str">
        <f>IF('Outil de calcul'!C348="", "", IF('Outil de calcul'!C348="Non concerné", 0, IFERROR(MAX(INDEX('Aide et cotations'!$A$1:$BN$380, 0, MATCH('Outil de calcul'!B348,'Aide et cotations'!$A$1:$CN$1, 0))), "")))</f>
        <v/>
      </c>
    </row>
    <row r="349" spans="2:6" x14ac:dyDescent="0.35">
      <c r="B349" s="73" t="s">
        <v>326</v>
      </c>
      <c r="C349" s="91"/>
      <c r="D349" s="70" t="str">
        <f>IFERROR(_xlfn.XLOOKUP(C349, 'Aide et cotations'!$A$144:$A$146, 'Aide et cotations'!$B$144:$B$146), "")</f>
        <v/>
      </c>
      <c r="E349" s="71" t="str" cm="1">
        <f t="array" ref="E349">IF(C349="", "", IF(C349="Non concerné", 0,
   IFERROR(
      MAX(
         _xlfn._xlws.FILTER(
            INDEX('Aide et cotations'!$A$2:$CN$380,, MATCH(B349, 'Aide et cotations'!$A$1:$CN$1, 0)),
            'Aide et cotations'!$A$2:$A$380 = C349
         )
      ),
   "")
))</f>
        <v/>
      </c>
      <c r="F349" s="71" t="str">
        <f>IF('Outil de calcul'!C349="", "", IF('Outil de calcul'!C349="Non concerné", 0, IFERROR(MAX(INDEX('Aide et cotations'!$A$1:$BN$380, 0, MATCH('Outil de calcul'!B349,'Aide et cotations'!$A$1:$CN$1, 0))), "")))</f>
        <v/>
      </c>
    </row>
    <row r="350" spans="2:6" ht="31.2" customHeight="1" x14ac:dyDescent="0.35">
      <c r="B350" s="69" t="s">
        <v>72</v>
      </c>
      <c r="C350" s="91"/>
      <c r="D350" s="70" t="str">
        <f>IFERROR(_xlfn.XLOOKUP(C350, 'Aide et cotations'!$A$147:$A$150, 'Aide et cotations'!$B$147:$B$150), "")</f>
        <v/>
      </c>
      <c r="E350" s="71" t="str" cm="1">
        <f t="array" ref="E350">IF(C350="", "", IF(C350="Non concerné", 0,
   IFERROR(
      MAX(
         _xlfn._xlws.FILTER(
            INDEX('Aide et cotations'!$A$2:$CN$380,, MATCH(B350, 'Aide et cotations'!$A$1:$CN$1, 0)),
            'Aide et cotations'!$A$2:$A$380 = C350
         )
      ),
   "")
))</f>
        <v/>
      </c>
      <c r="F350" s="71" t="str">
        <f>IF('Outil de calcul'!C350="", "", IF('Outil de calcul'!C350="Non concerné", 0, IFERROR(MAX(INDEX('Aide et cotations'!$A$1:$BN$380, 0, MATCH('Outil de calcul'!B350,'Aide et cotations'!$A$1:$CN$1, 0))), "")))</f>
        <v/>
      </c>
    </row>
    <row r="351" spans="2:6" x14ac:dyDescent="0.35">
      <c r="B351" s="69" t="s">
        <v>125</v>
      </c>
      <c r="C351" s="97"/>
      <c r="D351" s="74"/>
      <c r="E351" s="75"/>
      <c r="F351" s="75"/>
    </row>
    <row r="352" spans="2:6" x14ac:dyDescent="0.35">
      <c r="B352" s="73" t="s">
        <v>327</v>
      </c>
      <c r="C352" s="91"/>
      <c r="D352" s="70" t="str">
        <f>IFERROR(_xlfn.XLOOKUP(C352, 'Aide et cotations'!$A$151:$A$153, 'Aide et cotations'!$B$151:$B$153), "")</f>
        <v/>
      </c>
      <c r="E352" s="71" t="str" cm="1">
        <f t="array" ref="E352">IF(C352="", "", IF(C352="Non concerné", 0,
   IFERROR(
      MAX(
         _xlfn._xlws.FILTER(
            INDEX('Aide et cotations'!$A$2:$CN$380,, MATCH(B352, 'Aide et cotations'!$A$1:$CN$1, 0)),
            'Aide et cotations'!$A$2:$A$380 = C352
         )
      ),
   "")
))</f>
        <v/>
      </c>
      <c r="F352" s="71" t="str">
        <f>IF('Outil de calcul'!C352="", "", IF('Outil de calcul'!C352="Non concerné", 0, IFERROR(MAX(INDEX('Aide et cotations'!$A$1:$BN$380, 0, MATCH('Outil de calcul'!B352,'Aide et cotations'!$A$1:$CN$1, 0))), "")))</f>
        <v/>
      </c>
    </row>
    <row r="353" spans="2:6" x14ac:dyDescent="0.35">
      <c r="B353" s="73" t="s">
        <v>328</v>
      </c>
      <c r="C353" s="91"/>
      <c r="D353" s="70" t="str">
        <f>IFERROR(_xlfn.XLOOKUP(C353, 'Aide et cotations'!$A$154:$A$156, 'Aide et cotations'!$B$154:$B$156), "")</f>
        <v/>
      </c>
      <c r="E353" s="71" t="str" cm="1">
        <f t="array" ref="E353">IF(C353="", "", IF(C353="Non concerné", 0,
   IFERROR(
      MAX(
         _xlfn._xlws.FILTER(
            INDEX('Aide et cotations'!$A$2:$CN$380,, MATCH(B353, 'Aide et cotations'!$A$1:$CN$1, 0)),
            'Aide et cotations'!$A$2:$A$380 = C353
         )
      ),
   "")
))</f>
        <v/>
      </c>
      <c r="F353" s="71" t="str">
        <f>IF('Outil de calcul'!C353="", "", IF('Outil de calcul'!C353="Non concerné", 0, IFERROR(MAX(INDEX('Aide et cotations'!$A$1:$BN$380, 0, MATCH('Outil de calcul'!B353,'Aide et cotations'!$A$1:$CN$1, 0))), "")))</f>
        <v/>
      </c>
    </row>
    <row r="354" spans="2:6" x14ac:dyDescent="0.35">
      <c r="B354" s="73" t="s">
        <v>329</v>
      </c>
      <c r="C354" s="91"/>
      <c r="D354" s="70" t="str">
        <f>IFERROR(_xlfn.XLOOKUP(C354, 'Aide et cotations'!$A$157:$A$159, 'Aide et cotations'!$B$157:$B$159), "")</f>
        <v/>
      </c>
      <c r="E354" s="71" t="str" cm="1">
        <f t="array" ref="E354">IF(C354="", "", IF(C354="Non concerné", 0,
   IFERROR(
      MAX(
         _xlfn._xlws.FILTER(
            INDEX('Aide et cotations'!$A$2:$CN$380,, MATCH(B354, 'Aide et cotations'!$A$1:$CN$1, 0)),
            'Aide et cotations'!$A$2:$A$380 = C354
         )
      ),
   "")
))</f>
        <v/>
      </c>
      <c r="F354" s="71" t="str">
        <f>IF('Outil de calcul'!C354="", "", IF('Outil de calcul'!C354="Non concerné", 0, IFERROR(MAX(INDEX('Aide et cotations'!$A$1:$BN$380, 0, MATCH('Outil de calcul'!B354,'Aide et cotations'!$A$1:$CN$1, 0))), "")))</f>
        <v/>
      </c>
    </row>
    <row r="355" spans="2:6" x14ac:dyDescent="0.35">
      <c r="B355" s="73" t="s">
        <v>330</v>
      </c>
      <c r="C355" s="91"/>
      <c r="D355" s="70" t="str">
        <f>IFERROR(_xlfn.XLOOKUP(C355, 'Aide et cotations'!$A$160:$A$162, 'Aide et cotations'!$B$160:$B$162), "")</f>
        <v/>
      </c>
      <c r="E355" s="71" t="str" cm="1">
        <f t="array" ref="E355">IF(C355="", "", IF(C355="Non concerné", 0,
   IFERROR(
      MAX(
         _xlfn._xlws.FILTER(
            INDEX('Aide et cotations'!$A$2:$CN$380,, MATCH(B355, 'Aide et cotations'!$A$1:$CN$1, 0)),
            'Aide et cotations'!$A$2:$A$380 = C355
         )
      ),
   "")
))</f>
        <v/>
      </c>
      <c r="F355" s="71" t="str">
        <f>IF('Outil de calcul'!C355="", "", IF('Outil de calcul'!C355="Non concerné", 0, IFERROR(MAX(INDEX('Aide et cotations'!$A$1:$BN$380, 0, MATCH('Outil de calcul'!B355,'Aide et cotations'!$A$1:$CN$1, 0))), "")))</f>
        <v/>
      </c>
    </row>
    <row r="356" spans="2:6" ht="31.2" customHeight="1" x14ac:dyDescent="0.35">
      <c r="B356" s="69" t="s">
        <v>150</v>
      </c>
      <c r="C356" s="91"/>
      <c r="D356" s="70" t="str">
        <f>IFERROR(_xlfn.XLOOKUP(C356, 'Aide et cotations'!$A$163:$A$166, 'Aide et cotations'!$B$163:$B$166), "")</f>
        <v/>
      </c>
      <c r="E356" s="71" t="str" cm="1">
        <f t="array" ref="E356">IF(C356="", "", IF(C356="Non concerné", 0,
   IFERROR(
      MAX(
         _xlfn._xlws.FILTER(
            INDEX('Aide et cotations'!$A$2:$CN$380,, MATCH(B356, 'Aide et cotations'!$A$1:$CN$1, 0)),
            'Aide et cotations'!$A$2:$A$380 = C356
         )
      ),
   "")
))</f>
        <v/>
      </c>
      <c r="F356" s="71" t="str">
        <f>IF('Outil de calcul'!C356="", "", IF('Outil de calcul'!C356="Non concerné", 0, IFERROR(MAX(INDEX('Aide et cotations'!$A$1:$BN$380, 0, MATCH('Outil de calcul'!B356,'Aide et cotations'!$A$1:$CN$1, 0))), "")))</f>
        <v/>
      </c>
    </row>
    <row r="357" spans="2:6" ht="18" x14ac:dyDescent="0.35">
      <c r="B357" s="112" t="s">
        <v>139</v>
      </c>
      <c r="C357" s="112"/>
      <c r="D357" s="89" t="s">
        <v>246</v>
      </c>
      <c r="E357" s="89" t="s">
        <v>166</v>
      </c>
      <c r="F357" s="89" t="s">
        <v>204</v>
      </c>
    </row>
    <row r="358" spans="2:6" ht="46.95" customHeight="1" x14ac:dyDescent="0.35">
      <c r="B358" s="69" t="s">
        <v>190</v>
      </c>
      <c r="C358" s="91"/>
      <c r="D358" s="70" t="str">
        <f>IFERROR(_xlfn.XLOOKUP(C358, 'Aide et cotations'!$A$167:$A$169, 'Aide et cotations'!$B$167:$B$169), "")</f>
        <v/>
      </c>
      <c r="E358" s="71" t="str" cm="1">
        <f t="array" ref="E358">IF(C358="", "", IF(C358="Non concerné", 0,
   IFERROR(
      MAX(
         _xlfn._xlws.FILTER(
            INDEX('Aide et cotations'!$A$2:$CN$380,, MATCH(B358, 'Aide et cotations'!$A$1:$CN$1, 0)),
            'Aide et cotations'!$A$2:$A$380 = C358
         )
      ),
   "")
))</f>
        <v/>
      </c>
      <c r="F358" s="71" t="str">
        <f>IF('Outil de calcul'!C358="", "", IF('Outil de calcul'!C358="Non concerné", 0, IFERROR(MAX(INDEX('Aide et cotations'!$A$1:$BN$380, 0, MATCH('Outil de calcul'!B358,'Aide et cotations'!$A$1:$CN$1, 0))), "")))</f>
        <v/>
      </c>
    </row>
    <row r="359" spans="2:6" x14ac:dyDescent="0.35">
      <c r="B359" s="69" t="s">
        <v>91</v>
      </c>
      <c r="C359" s="97"/>
      <c r="D359" s="74"/>
      <c r="E359" s="75"/>
      <c r="F359" s="75"/>
    </row>
    <row r="360" spans="2:6" x14ac:dyDescent="0.35">
      <c r="B360" s="73" t="s">
        <v>29</v>
      </c>
      <c r="C360" s="91"/>
      <c r="D360" s="70" t="str">
        <f>IFERROR(_xlfn.XLOOKUP(C360, 'Aide et cotations'!$A$170:$A$173, 'Aide et cotations'!$B$170:$B$173), "")</f>
        <v/>
      </c>
      <c r="E360" s="71" t="str" cm="1">
        <f t="array" ref="E360">IF(C360="", "", IF(C360="Non concerné", 0,
   IFERROR(
      MAX(
         _xlfn._xlws.FILTER(
            INDEX('Aide et cotations'!$A$2:$CN$380,, MATCH(B360, 'Aide et cotations'!$A$1:$CN$1, 0)),
            'Aide et cotations'!$A$2:$A$380 = C360
         )
      ),
   "")
))</f>
        <v/>
      </c>
      <c r="F360" s="71" t="str">
        <f>IF('Outil de calcul'!C360="", "", IF('Outil de calcul'!C360="Non concerné", 0, IFERROR(MAX(INDEX('Aide et cotations'!$A$1:$BN$380, 0, MATCH('Outil de calcul'!B360,'Aide et cotations'!$A$1:$CN$1, 0))), "")))</f>
        <v/>
      </c>
    </row>
    <row r="361" spans="2:6" x14ac:dyDescent="0.35">
      <c r="B361" s="73" t="s">
        <v>82</v>
      </c>
      <c r="C361" s="91"/>
      <c r="D361" s="70" t="str">
        <f>IFERROR(_xlfn.XLOOKUP(C361, 'Aide et cotations'!$A$174:$A$177, 'Aide et cotations'!$B$174:$B$177), "")</f>
        <v/>
      </c>
      <c r="E361" s="71" t="str" cm="1">
        <f t="array" ref="E361">IF(C361="", "", IF(C361="Non concerné", 0,
   IFERROR(
      MAX(
         _xlfn._xlws.FILTER(
            INDEX('Aide et cotations'!$A$2:$CN$380,, MATCH(B361, 'Aide et cotations'!$A$1:$CN$1, 0)),
            'Aide et cotations'!$A$2:$A$380 = C361
         )
      ),
   "")
))</f>
        <v/>
      </c>
      <c r="F361" s="71" t="str">
        <f>IF('Outil de calcul'!C361="", "", IF('Outil de calcul'!C361="Non concerné", 0, IFERROR(MAX(INDEX('Aide et cotations'!$A$1:$BN$380, 0, MATCH('Outil de calcul'!B361,'Aide et cotations'!$A$1:$CN$1, 0))), "")))</f>
        <v/>
      </c>
    </row>
    <row r="362" spans="2:6" ht="31.2" customHeight="1" x14ac:dyDescent="0.35">
      <c r="B362" s="73" t="s">
        <v>126</v>
      </c>
      <c r="C362" s="91"/>
      <c r="D362" s="70" t="str">
        <f>IFERROR(_xlfn.XLOOKUP(C362, 'Aide et cotations'!$A$178:$A$181, 'Aide et cotations'!$B$178:$B$181), "")</f>
        <v/>
      </c>
      <c r="E362" s="71" t="str" cm="1">
        <f t="array" ref="E362">IF(C362="", "", IF(C362="Non concerné", 0,
   IFERROR(
      MAX(
         _xlfn._xlws.FILTER(
            INDEX('Aide et cotations'!$A$2:$CN$380,, MATCH(B362, 'Aide et cotations'!$A$1:$CN$1, 0)),
            'Aide et cotations'!$A$2:$A$380 = C362
         )
      ),
   "")
))</f>
        <v/>
      </c>
      <c r="F362" s="71" t="str">
        <f>IF('Outil de calcul'!C362="", "", IF('Outil de calcul'!C362="Non concerné", 0, IFERROR(MAX(INDEX('Aide et cotations'!$A$1:$BN$380, 0, MATCH('Outil de calcul'!B362,'Aide et cotations'!$A$1:$CN$1, 0))), "")))</f>
        <v/>
      </c>
    </row>
    <row r="363" spans="2:6" x14ac:dyDescent="0.35">
      <c r="B363" s="73" t="s">
        <v>31</v>
      </c>
      <c r="C363" s="91"/>
      <c r="D363" s="70" t="str">
        <f>IFERROR(_xlfn.XLOOKUP(C363, 'Aide et cotations'!$A$182:$A$185, 'Aide et cotations'!$B$182:$B$185), "")</f>
        <v/>
      </c>
      <c r="E363" s="71" t="str" cm="1">
        <f t="array" ref="E363">IF(C363="", "", IF(C363="Non concerné", 0,
   IFERROR(
      MAX(
         _xlfn._xlws.FILTER(
            INDEX('Aide et cotations'!$A$2:$CN$380,, MATCH(B363, 'Aide et cotations'!$A$1:$CN$1, 0)),
            'Aide et cotations'!$A$2:$A$380 = C363
         )
      ),
   "")
))</f>
        <v/>
      </c>
      <c r="F363" s="71" t="str">
        <f>IF('Outil de calcul'!C363="", "", IF('Outil de calcul'!C363="Non concerné", 0, IFERROR(MAX(INDEX('Aide et cotations'!$A$1:$BN$380, 0, MATCH('Outil de calcul'!B363,'Aide et cotations'!$A$1:$CN$1, 0))), "")))</f>
        <v/>
      </c>
    </row>
    <row r="364" spans="2:6" x14ac:dyDescent="0.35">
      <c r="B364" s="73" t="s">
        <v>30</v>
      </c>
      <c r="C364" s="91"/>
      <c r="D364" s="70" t="str">
        <f>IFERROR(_xlfn.XLOOKUP(C364, 'Aide et cotations'!$A$186:$A$189, 'Aide et cotations'!$B$186:$B$189), "")</f>
        <v/>
      </c>
      <c r="E364" s="71" t="str" cm="1">
        <f t="array" ref="E364">IF(C364="", "", IF(C364="Non concerné", 0,
   IFERROR(
      MAX(
         _xlfn._xlws.FILTER(
            INDEX('Aide et cotations'!$A$2:$CN$380,, MATCH(B364, 'Aide et cotations'!$A$1:$CN$1, 0)),
            'Aide et cotations'!$A$2:$A$380 = C364
         )
      ),
   "")
))</f>
        <v/>
      </c>
      <c r="F364" s="71" t="str">
        <f>IF('Outil de calcul'!C364="", "", IF('Outil de calcul'!C364="Non concerné", 0, IFERROR(MAX(INDEX('Aide et cotations'!$A$1:$BN$380, 0, MATCH('Outil de calcul'!B364,'Aide et cotations'!$A$1:$CN$1, 0))), "")))</f>
        <v/>
      </c>
    </row>
    <row r="365" spans="2:6" ht="46.95" customHeight="1" x14ac:dyDescent="0.35">
      <c r="B365" s="69" t="s">
        <v>88</v>
      </c>
      <c r="C365" s="91"/>
      <c r="D365" s="70" t="str">
        <f>IFERROR(_xlfn.XLOOKUP(C365, 'Aide et cotations'!$A$190:$A$194, 'Aide et cotations'!$B$190:$B$194), "")</f>
        <v/>
      </c>
      <c r="E365" s="71" t="str" cm="1">
        <f t="array" ref="E365">IF(C365="", "", IF(C365="Non concerné", 0,
   IFERROR(
      MAX(
         _xlfn._xlws.FILTER(
            INDEX('Aide et cotations'!$A$2:$CN$380,, MATCH(B365, 'Aide et cotations'!$A$1:$CN$1, 0)),
            'Aide et cotations'!$A$2:$A$380 = C365
         )
      ),
   "")
))</f>
        <v/>
      </c>
      <c r="F365" s="71" t="str">
        <f>IF('Outil de calcul'!C365="", "", IF('Outil de calcul'!C365="Non concerné", 0, IFERROR(MAX(INDEX('Aide et cotations'!$A$1:$BN$380, 0, MATCH('Outil de calcul'!B365,'Aide et cotations'!$A$1:$CN$1, 0))), "")))</f>
        <v/>
      </c>
    </row>
    <row r="366" spans="2:6" x14ac:dyDescent="0.35">
      <c r="B366" s="69" t="s">
        <v>92</v>
      </c>
      <c r="C366" s="91"/>
      <c r="D366" s="70" t="str">
        <f>IFERROR(_xlfn.XLOOKUP(C366, 'Aide et cotations'!$A$195:$A$200, 'Aide et cotations'!$B$195:$B$200), "")</f>
        <v/>
      </c>
      <c r="E366" s="71" t="str" cm="1">
        <f t="array" ref="E366">IF(C366="", "", IF(C366="Non concerné", 0,
   IFERROR(
      MAX(
         _xlfn._xlws.FILTER(
            INDEX('Aide et cotations'!$A$2:$CN$380,, MATCH(B366, 'Aide et cotations'!$A$1:$CN$1, 0)),
            'Aide et cotations'!$A$2:$A$380 = C366
         )
      ),
   "")
))</f>
        <v/>
      </c>
      <c r="F366" s="71" t="str">
        <f>IF('Outil de calcul'!C366="", "", IF('Outil de calcul'!C366="Non concerné", 0, IFERROR(MAX(INDEX('Aide et cotations'!$A$1:$BN$380, 0, MATCH('Outil de calcul'!B366,'Aide et cotations'!$A$1:$CN$1, 0))), "")))</f>
        <v/>
      </c>
    </row>
    <row r="367" spans="2:6" ht="18" x14ac:dyDescent="0.35">
      <c r="B367" s="112" t="s">
        <v>140</v>
      </c>
      <c r="C367" s="112"/>
      <c r="D367" s="89" t="s">
        <v>246</v>
      </c>
      <c r="E367" s="89" t="s">
        <v>166</v>
      </c>
      <c r="F367" s="89" t="s">
        <v>204</v>
      </c>
    </row>
    <row r="368" spans="2:6" ht="62.4" customHeight="1" x14ac:dyDescent="0.35">
      <c r="B368" s="69" t="s">
        <v>6</v>
      </c>
      <c r="C368" s="91"/>
      <c r="D368" s="70" t="str">
        <f>IFERROR(_xlfn.XLOOKUP(C368, 'Aide et cotations'!$A$201:$A$204, 'Aide et cotations'!$B$201:$B$204), "")</f>
        <v/>
      </c>
      <c r="E368" s="71" t="str" cm="1">
        <f t="array" ref="E368">IF(C368="", "", IF(C368="Non concerné", 0,
   IFERROR(
      MAX(
         _xlfn._xlws.FILTER(
            INDEX('Aide et cotations'!$A$2:$CN$380,, MATCH(B368, 'Aide et cotations'!$A$1:$CN$1, 0)),
            'Aide et cotations'!$A$2:$A$380 = C368
         )
      ),
   "")
))</f>
        <v/>
      </c>
      <c r="F368" s="71" t="str">
        <f>IF('Outil de calcul'!C368="", "", IF('Outil de calcul'!C368="Non concerné", 0, IFERROR(MAX(INDEX('Aide et cotations'!$A$1:$BN$380, 0, MATCH('Outil de calcul'!B368,'Aide et cotations'!$A$1:$CN$1, 0))), "")))</f>
        <v/>
      </c>
    </row>
    <row r="369" spans="2:6" x14ac:dyDescent="0.35">
      <c r="B369" s="69" t="s">
        <v>7</v>
      </c>
      <c r="C369" s="91"/>
      <c r="D369" s="70" t="str">
        <f>IFERROR(_xlfn.XLOOKUP(C369, 'Aide et cotations'!$A$205:$A$208, 'Aide et cotations'!$B$205:$B$208), "")</f>
        <v/>
      </c>
      <c r="E369" s="71" t="str" cm="1">
        <f t="array" ref="E369">IF(C369="", "", IF(C369="Non concerné", 0,
   IFERROR(
      MAX(
         _xlfn._xlws.FILTER(
            INDEX('Aide et cotations'!$A$2:$CN$380,, MATCH(B369, 'Aide et cotations'!$A$1:$CN$1, 0)),
            'Aide et cotations'!$A$2:$A$380 = C369
         )
      ),
   "")
))</f>
        <v/>
      </c>
      <c r="F369" s="71" t="str">
        <f>IF('Outil de calcul'!C369="", "", IF('Outil de calcul'!C369="Non concerné", 0, IFERROR(MAX(INDEX('Aide et cotations'!$A$1:$BN$380, 0, MATCH('Outil de calcul'!B369,'Aide et cotations'!$A$1:$CN$1, 0))), "")))</f>
        <v/>
      </c>
    </row>
    <row r="370" spans="2:6" ht="31.2" customHeight="1" x14ac:dyDescent="0.35">
      <c r="B370" s="69" t="s">
        <v>16</v>
      </c>
      <c r="C370" s="91"/>
      <c r="D370" s="70" t="str">
        <f>IFERROR(_xlfn.XLOOKUP(C370, 'Aide et cotations'!$A$209:$A$213, 'Aide et cotations'!$B$209:$B$213), "")</f>
        <v/>
      </c>
      <c r="E370" s="71" t="str" cm="1">
        <f t="array" ref="E370">IF(C370="", "", IF(C370="Non concerné", 0,
   IFERROR(
      MAX(
         _xlfn._xlws.FILTER(
            INDEX('Aide et cotations'!$A$2:$CN$380,, MATCH(B370, 'Aide et cotations'!$A$1:$CN$1, 0)),
            'Aide et cotations'!$A$2:$A$380 = C370
         )
      ),
   "")
))</f>
        <v/>
      </c>
      <c r="F370" s="71" t="str">
        <f>IF('Outil de calcul'!C370="", "", IF('Outil de calcul'!C370="Non concerné", 0, IFERROR(MAX(INDEX('Aide et cotations'!$A$1:$BN$380, 0, MATCH('Outil de calcul'!B370,'Aide et cotations'!$A$1:$CN$1, 0))), "")))</f>
        <v/>
      </c>
    </row>
    <row r="371" spans="2:6" ht="6" customHeight="1" x14ac:dyDescent="0.35"/>
    <row r="372" spans="2:6" ht="18" x14ac:dyDescent="0.4">
      <c r="B372" s="113" t="s">
        <v>233</v>
      </c>
      <c r="C372" s="113"/>
      <c r="D372" s="113"/>
      <c r="E372" s="113"/>
      <c r="F372" s="113"/>
    </row>
    <row r="373" spans="2:6" ht="3.6" customHeight="1" x14ac:dyDescent="0.35"/>
    <row r="374" spans="2:6" ht="18" x14ac:dyDescent="0.35">
      <c r="B374" s="112" t="s">
        <v>58</v>
      </c>
      <c r="C374" s="112"/>
      <c r="D374" s="89" t="s">
        <v>246</v>
      </c>
      <c r="E374" s="89" t="s">
        <v>166</v>
      </c>
      <c r="F374" s="89" t="s">
        <v>204</v>
      </c>
    </row>
    <row r="375" spans="2:6" ht="62.4" customHeight="1" x14ac:dyDescent="0.35">
      <c r="B375" s="69" t="s">
        <v>57</v>
      </c>
      <c r="C375" s="91"/>
      <c r="D375" s="70" t="str">
        <f>IFERROR(_xlfn.XLOOKUP(C375, 'Aide et cotations'!$A$88:$A$92, 'Aide et cotations'!$B$88:$B$92), "")</f>
        <v/>
      </c>
      <c r="E375" s="71" t="str" cm="1">
        <f t="array" ref="E375">IF(C375="", "", IF(C375="Non concerné", 0,
   IFERROR(
      MAX(
         _xlfn._xlws.FILTER(
            INDEX('Aide et cotations'!$A$2:$CN$380,, MATCH(B375, 'Aide et cotations'!$A$1:$CN$1, 0)),
            'Aide et cotations'!$A$2:$A$380 = C375
         )
      ),
   "")
))</f>
        <v/>
      </c>
      <c r="F375" s="71" t="str">
        <f>IF('Outil de calcul'!C375="", "", IF('Outil de calcul'!C375="Non concerné", 0, IFERROR(MAX(INDEX('Aide et cotations'!$A$1:$BN$380, 0, MATCH('Outil de calcul'!B375,'Aide et cotations'!$A$1:$CN$1, 0))), "")))</f>
        <v/>
      </c>
    </row>
    <row r="376" spans="2:6" x14ac:dyDescent="0.35">
      <c r="B376" s="69" t="s">
        <v>23</v>
      </c>
      <c r="C376" s="96"/>
      <c r="D376" s="74"/>
      <c r="E376" s="75"/>
      <c r="F376" s="75"/>
    </row>
    <row r="377" spans="2:6" ht="62.4" customHeight="1" x14ac:dyDescent="0.35">
      <c r="B377" s="73" t="s">
        <v>59</v>
      </c>
      <c r="C377" s="91"/>
      <c r="D377" s="70" t="str">
        <f>IFERROR(_xlfn.XLOOKUP(C377, 'Aide et cotations'!$A$93:$A$95, 'Aide et cotations'!$B$93:$B$95), "")</f>
        <v/>
      </c>
      <c r="E377" s="71" t="str" cm="1">
        <f t="array" ref="E377">IF(C377="", "", IF(C377="Non concerné", 0,
   IFERROR(
      MAX(
         _xlfn._xlws.FILTER(
            INDEX('Aide et cotations'!$A$2:$CN$380,, MATCH(B377, 'Aide et cotations'!$A$1:$CN$1, 0)),
            'Aide et cotations'!$A$2:$A$380 = C377
         )
      ),
   "")
))</f>
        <v/>
      </c>
      <c r="F377" s="71" t="str">
        <f>IF('Outil de calcul'!C377="", "", IF('Outil de calcul'!C377="Non concerné", 0, IFERROR(MAX(INDEX('Aide et cotations'!$A$1:$BN$380, 0, MATCH('Outil de calcul'!B377,'Aide et cotations'!$A$1:$CN$1, 0))), "")))</f>
        <v/>
      </c>
    </row>
    <row r="378" spans="2:6" ht="46.95" customHeight="1" x14ac:dyDescent="0.35">
      <c r="B378" s="73" t="s">
        <v>60</v>
      </c>
      <c r="C378" s="91"/>
      <c r="D378" s="70" t="str">
        <f>IFERROR(_xlfn.XLOOKUP(C378, 'Aide et cotations'!$A$96:$A$98, 'Aide et cotations'!$B$96:$B$98), "")</f>
        <v/>
      </c>
      <c r="E378" s="71" t="str" cm="1">
        <f t="array" ref="E378">IF(C378="", "", IF(C378="Non concerné", 0,
   IFERROR(
      MAX(
         _xlfn._xlws.FILTER(
            INDEX('Aide et cotations'!$A$2:$CN$380,, MATCH(B378, 'Aide et cotations'!$A$1:$CN$1, 0)),
            'Aide et cotations'!$A$2:$A$380 = C378
         )
      ),
   "")
))</f>
        <v/>
      </c>
      <c r="F378" s="71" t="str">
        <f>IF('Outil de calcul'!C378="", "", IF('Outil de calcul'!C378="Non concerné", 0, IFERROR(MAX(INDEX('Aide et cotations'!$A$1:$BN$380, 0, MATCH('Outil de calcul'!B378,'Aide et cotations'!$A$1:$CN$1, 0))), "")))</f>
        <v/>
      </c>
    </row>
    <row r="379" spans="2:6" ht="46.95" customHeight="1" x14ac:dyDescent="0.35">
      <c r="B379" s="73" t="s">
        <v>62</v>
      </c>
      <c r="C379" s="91"/>
      <c r="D379" s="70" t="str">
        <f>IFERROR(_xlfn.XLOOKUP(C379, 'Aide et cotations'!$A$99:$A$101, 'Aide et cotations'!$B$99:$B$101), "")</f>
        <v/>
      </c>
      <c r="E379" s="71" t="str" cm="1">
        <f t="array" ref="E379">IF(C379="", "", IF(C379="Non concerné", 0,
   IFERROR(
      MAX(
         _xlfn._xlws.FILTER(
            INDEX('Aide et cotations'!$A$2:$CN$380,, MATCH(B379, 'Aide et cotations'!$A$1:$CN$1, 0)),
            'Aide et cotations'!$A$2:$A$380 = C379
         )
      ),
   "")
))</f>
        <v/>
      </c>
      <c r="F379" s="71" t="str">
        <f>IF('Outil de calcul'!C379="", "", IF('Outil de calcul'!C379="Non concerné", 0, IFERROR(MAX(INDEX('Aide et cotations'!$A$1:$BN$380, 0, MATCH('Outil de calcul'!B379,'Aide et cotations'!$A$1:$CN$1, 0))), "")))</f>
        <v/>
      </c>
    </row>
    <row r="380" spans="2:6" ht="31.2" customHeight="1" x14ac:dyDescent="0.35">
      <c r="B380" s="73" t="s">
        <v>61</v>
      </c>
      <c r="C380" s="91"/>
      <c r="D380" s="70" t="str">
        <f>IFERROR(_xlfn.XLOOKUP(C380, 'Aide et cotations'!$A$102:$A$104, 'Aide et cotations'!$B$102:$B$104), "")</f>
        <v/>
      </c>
      <c r="E380" s="71" t="str" cm="1">
        <f t="array" ref="E380">IF(C380="", "", IF(C380="Non concerné", 0,
   IFERROR(
      MAX(
         _xlfn._xlws.FILTER(
            INDEX('Aide et cotations'!$A$2:$CN$380,, MATCH(B380, 'Aide et cotations'!$A$1:$CN$1, 0)),
            'Aide et cotations'!$A$2:$A$380 = C380
         )
      ),
   "")
))</f>
        <v/>
      </c>
      <c r="F380" s="71" t="str">
        <f>IF('Outil de calcul'!C380="", "", IF('Outil de calcul'!C380="Non concerné", 0, IFERROR(MAX(INDEX('Aide et cotations'!$A$1:$BN$380, 0, MATCH('Outil de calcul'!B380,'Aide et cotations'!$A$1:$CN$1, 0))), "")))</f>
        <v/>
      </c>
    </row>
    <row r="381" spans="2:6" ht="18" x14ac:dyDescent="0.35">
      <c r="B381" s="112" t="s">
        <v>141</v>
      </c>
      <c r="C381" s="112"/>
      <c r="D381" s="89" t="s">
        <v>246</v>
      </c>
      <c r="E381" s="89" t="s">
        <v>166</v>
      </c>
      <c r="F381" s="89" t="s">
        <v>204</v>
      </c>
    </row>
    <row r="382" spans="2:6" ht="46.95" customHeight="1" x14ac:dyDescent="0.35">
      <c r="B382" s="69" t="s">
        <v>145</v>
      </c>
      <c r="C382" s="91"/>
      <c r="D382" s="70" t="str">
        <f>IFERROR(_xlfn.XLOOKUP(C382, 'Aide et cotations'!$A$105:$A$108, 'Aide et cotations'!$B$105:$B$108), "")</f>
        <v/>
      </c>
      <c r="E382" s="71" t="str" cm="1">
        <f t="array" ref="E382">IF(C382="", "", IF(C382="Non concerné", 0,
   IFERROR(
      MAX(
         _xlfn._xlws.FILTER(
            INDEX('Aide et cotations'!$A$2:$CN$380,, MATCH(B382, 'Aide et cotations'!$A$1:$CN$1, 0)),
            'Aide et cotations'!$A$2:$A$380 = C382
         )
      ),
   "")
))</f>
        <v/>
      </c>
      <c r="F382" s="71" t="str">
        <f>IF('Outil de calcul'!C382="", "", IF('Outil de calcul'!C382="Non concerné", 0, IFERROR(MAX(INDEX('Aide et cotations'!$A$1:$BN$380, 0, MATCH('Outil de calcul'!B382,'Aide et cotations'!$A$1:$CN$1, 0))), "")))</f>
        <v/>
      </c>
    </row>
    <row r="383" spans="2:6" ht="46.95" customHeight="1" x14ac:dyDescent="0.35">
      <c r="B383" s="72" t="s">
        <v>225</v>
      </c>
      <c r="C383" s="91"/>
      <c r="D383" s="70" t="str">
        <f>IFERROR(_xlfn.XLOOKUP(C383, 'Aide et cotations'!$A$109:$A$111, 'Aide et cotations'!$B$109:$B$111), "")</f>
        <v/>
      </c>
      <c r="E383" s="71" t="str" cm="1">
        <f t="array" ref="E383">IF(C383="", "", IF(C383="Non concerné", 0,
   IFERROR(
      MAX(
         _xlfn._xlws.FILTER(
            INDEX('Aide et cotations'!$A$2:$CN$380,, MATCH(B383, 'Aide et cotations'!$A$1:$CN$1, 0)),
            'Aide et cotations'!$A$2:$A$380 = C383
         )
      ),
   "")
))</f>
        <v/>
      </c>
      <c r="F383" s="71" t="str">
        <f>IF('Outil de calcul'!C383="", "", IF('Outil de calcul'!C383="Non concerné", 0, IFERROR(MAX(INDEX('Aide et cotations'!$A$1:$BN$380, 0, MATCH('Outil de calcul'!B383,'Aide et cotations'!$A$1:$CN$1, 0))), "")))</f>
        <v/>
      </c>
    </row>
    <row r="384" spans="2:6" x14ac:dyDescent="0.35">
      <c r="B384" s="69" t="s">
        <v>12</v>
      </c>
      <c r="C384" s="97"/>
      <c r="D384" s="74"/>
      <c r="E384" s="75"/>
      <c r="F384" s="75"/>
    </row>
    <row r="385" spans="2:6" x14ac:dyDescent="0.35">
      <c r="B385" s="73" t="s">
        <v>63</v>
      </c>
      <c r="C385" s="91"/>
      <c r="D385" s="70" t="str">
        <f>IFERROR(_xlfn.XLOOKUP(C385, 'Aide et cotations'!$A$112:$A$114, 'Aide et cotations'!$B$112:$B$114), "")</f>
        <v/>
      </c>
      <c r="E385" s="71" t="str" cm="1">
        <f t="array" ref="E385">IF(C385="", "", IF(C385="Non concerné", 0,
   IFERROR(
      MAX(
         _xlfn._xlws.FILTER(
            INDEX('Aide et cotations'!$A$2:$CN$380,, MATCH(B385, 'Aide et cotations'!$A$1:$CN$1, 0)),
            'Aide et cotations'!$A$2:$A$380 = C385
         )
      ),
   "")
))</f>
        <v/>
      </c>
      <c r="F385" s="71" t="str">
        <f>IF('Outil de calcul'!C385="", "", IF('Outil de calcul'!C385="Non concerné", 0, IFERROR(MAX(INDEX('Aide et cotations'!$A$1:$BN$380, 0, MATCH('Outil de calcul'!B385,'Aide et cotations'!$A$1:$CN$1, 0))), "")))</f>
        <v/>
      </c>
    </row>
    <row r="386" spans="2:6" x14ac:dyDescent="0.35">
      <c r="B386" s="73" t="s">
        <v>13</v>
      </c>
      <c r="C386" s="91"/>
      <c r="D386" s="70" t="str">
        <f>IFERROR(_xlfn.XLOOKUP(C386, 'Aide et cotations'!$A$115:$A$117, 'Aide et cotations'!$B$115:$B$117), "")</f>
        <v/>
      </c>
      <c r="E386" s="71" t="str" cm="1">
        <f t="array" ref="E386">IF(C386="", "", IF(C386="Non concerné", 0,
   IFERROR(
      MAX(
         _xlfn._xlws.FILTER(
            INDEX('Aide et cotations'!$A$2:$CN$380,, MATCH(B386, 'Aide et cotations'!$A$1:$CN$1, 0)),
            'Aide et cotations'!$A$2:$A$380 = C386
         )
      ),
   "")
))</f>
        <v/>
      </c>
      <c r="F386" s="71" t="str">
        <f>IF('Outil de calcul'!C386="", "", IF('Outil de calcul'!C386="Non concerné", 0, IFERROR(MAX(INDEX('Aide et cotations'!$A$1:$BN$380, 0, MATCH('Outil de calcul'!B386,'Aide et cotations'!$A$1:$CN$1, 0))), "")))</f>
        <v/>
      </c>
    </row>
    <row r="387" spans="2:6" x14ac:dyDescent="0.35">
      <c r="B387" s="73" t="s">
        <v>14</v>
      </c>
      <c r="C387" s="91"/>
      <c r="D387" s="70" t="str">
        <f>IFERROR(_xlfn.XLOOKUP(C387, 'Aide et cotations'!$A$118:$A$120, 'Aide et cotations'!$B$118:$B$120), "")</f>
        <v/>
      </c>
      <c r="E387" s="71" t="str" cm="1">
        <f t="array" ref="E387">IF(C387="", "", IF(C387="Non concerné", 0,
   IFERROR(
      MAX(
         _xlfn._xlws.FILTER(
            INDEX('Aide et cotations'!$A$2:$CN$380,, MATCH(B387, 'Aide et cotations'!$A$1:$CN$1, 0)),
            'Aide et cotations'!$A$2:$A$380 = C387
         )
      ),
   "")
))</f>
        <v/>
      </c>
      <c r="F387" s="71" t="str">
        <f>IF('Outil de calcul'!C387="", "", IF('Outil de calcul'!C387="Non concerné", 0, IFERROR(MAX(INDEX('Aide et cotations'!$A$1:$BN$380, 0, MATCH('Outil de calcul'!B387,'Aide et cotations'!$A$1:$CN$1, 0))), "")))</f>
        <v/>
      </c>
    </row>
    <row r="388" spans="2:6" x14ac:dyDescent="0.35">
      <c r="B388" s="73" t="s">
        <v>64</v>
      </c>
      <c r="C388" s="91"/>
      <c r="D388" s="70" t="str">
        <f>IFERROR(_xlfn.XLOOKUP(C388, 'Aide et cotations'!$A$121:$A$123, 'Aide et cotations'!$B$121:$B$123), "")</f>
        <v/>
      </c>
      <c r="E388" s="71" t="str" cm="1">
        <f t="array" ref="E388">IF(C388="", "", IF(C388="Non concerné", 0,
   IFERROR(
      MAX(
         _xlfn._xlws.FILTER(
            INDEX('Aide et cotations'!$A$2:$CN$380,, MATCH(B388, 'Aide et cotations'!$A$1:$CN$1, 0)),
            'Aide et cotations'!$A$2:$A$380 = C388
         )
      ),
   "")
))</f>
        <v/>
      </c>
      <c r="F388" s="71" t="str">
        <f>IF('Outil de calcul'!C388="", "", IF('Outil de calcul'!C388="Non concerné", 0, IFERROR(MAX(INDEX('Aide et cotations'!$A$1:$BN$380, 0, MATCH('Outil de calcul'!B388,'Aide et cotations'!$A$1:$CN$1, 0))), "")))</f>
        <v/>
      </c>
    </row>
    <row r="389" spans="2:6" x14ac:dyDescent="0.35">
      <c r="B389" s="73" t="s">
        <v>15</v>
      </c>
      <c r="C389" s="91"/>
      <c r="D389" s="70" t="str">
        <f>IFERROR(_xlfn.XLOOKUP(C389, 'Aide et cotations'!$A$124:$A$126, 'Aide et cotations'!$B$124:$B$126), "")</f>
        <v/>
      </c>
      <c r="E389" s="71" t="str" cm="1">
        <f t="array" ref="E389">IF(C389="", "", IF(C389="Non concerné", 0,
   IFERROR(
      MAX(
         _xlfn._xlws.FILTER(
            INDEX('Aide et cotations'!$A$2:$CN$380,, MATCH(B389, 'Aide et cotations'!$A$1:$CN$1, 0)),
            'Aide et cotations'!$A$2:$A$380 = C389
         )
      ),
   "")
))</f>
        <v/>
      </c>
      <c r="F389" s="71" t="str">
        <f>IF('Outil de calcul'!C389="", "", IF('Outil de calcul'!C389="Non concerné", 0, IFERROR(MAX(INDEX('Aide et cotations'!$A$1:$BN$380, 0, MATCH('Outil de calcul'!B389,'Aide et cotations'!$A$1:$CN$1, 0))), "")))</f>
        <v/>
      </c>
    </row>
    <row r="390" spans="2:6" x14ac:dyDescent="0.35">
      <c r="B390" s="73" t="s">
        <v>65</v>
      </c>
      <c r="C390" s="91"/>
      <c r="D390" s="70" t="str">
        <f>IFERROR(_xlfn.XLOOKUP(C390, 'Aide et cotations'!$A$127:$A$129, 'Aide et cotations'!$B$127:$B$129), "")</f>
        <v/>
      </c>
      <c r="E390" s="71" t="str" cm="1">
        <f t="array" ref="E390">IF(C390="", "", IF(C390="Non concerné", 0,
   IFERROR(
      MAX(
         _xlfn._xlws.FILTER(
            INDEX('Aide et cotations'!$A$2:$CN$380,, MATCH(B390, 'Aide et cotations'!$A$1:$CN$1, 0)),
            'Aide et cotations'!$A$2:$A$380 = C390
         )
      ),
   "")
))</f>
        <v/>
      </c>
      <c r="F390" s="71" t="str">
        <f>IF('Outil de calcul'!C390="", "", IF('Outil de calcul'!C390="Non concerné", 0, IFERROR(MAX(INDEX('Aide et cotations'!$A$1:$BN$380, 0, MATCH('Outil de calcul'!B390,'Aide et cotations'!$A$1:$CN$1, 0))), "")))</f>
        <v/>
      </c>
    </row>
    <row r="391" spans="2:6" ht="31.2" x14ac:dyDescent="0.35">
      <c r="B391" s="69" t="s">
        <v>201</v>
      </c>
      <c r="C391" s="91"/>
      <c r="D391" s="70" t="str">
        <f>IFERROR(_xlfn.XLOOKUP(C391, 'Aide et cotations'!$A$130:$A$134, 'Aide et cotations'!$B$130:$B$134), "")</f>
        <v/>
      </c>
      <c r="E391" s="71" t="str" cm="1">
        <f t="array" ref="E391">IF(C391="", "", IF(C391="Non concerné", 0,
   IFERROR(
      MAX(
         _xlfn._xlws.FILTER(
            INDEX('Aide et cotations'!$A$2:$CN$380,, MATCH(B391, 'Aide et cotations'!$A$1:$CN$1, 0)),
            'Aide et cotations'!$A$2:$A$380 = C391
         )
      ),
   "")
))</f>
        <v/>
      </c>
      <c r="F391" s="71" t="str">
        <f>IF('Outil de calcul'!C391="", "", IF('Outil de calcul'!C391="Non concerné", 0, IFERROR(MAX(INDEX('Aide et cotations'!$A$1:$BN$380, 0, MATCH('Outil de calcul'!B391,'Aide et cotations'!$A$1:$CN$1, 0))), "")))</f>
        <v/>
      </c>
    </row>
    <row r="392" spans="2:6" ht="31.2" x14ac:dyDescent="0.35">
      <c r="B392" s="69" t="s">
        <v>27</v>
      </c>
      <c r="C392" s="97"/>
      <c r="D392" s="74"/>
      <c r="E392" s="75"/>
      <c r="F392" s="75"/>
    </row>
    <row r="393" spans="2:6" x14ac:dyDescent="0.35">
      <c r="B393" s="73" t="s">
        <v>226</v>
      </c>
      <c r="C393" s="91"/>
      <c r="D393" s="70" t="str">
        <f>IFERROR(_xlfn.XLOOKUP(C393, 'Aide et cotations'!$A$135:$A$137, 'Aide et cotations'!$B$135:$B$137), "")</f>
        <v/>
      </c>
      <c r="E393" s="71" t="str" cm="1">
        <f t="array" ref="E393">IF(C393="", "", IF(C393="Non concerné", 0,
   IFERROR(
      MAX(
         _xlfn._xlws.FILTER(
            INDEX('Aide et cotations'!$A$2:$CN$380,, MATCH(B393, 'Aide et cotations'!$A$1:$CN$1, 0)),
            'Aide et cotations'!$A$2:$A$380 = C393
         )
      ),
   "")
))</f>
        <v/>
      </c>
      <c r="F393" s="71" t="str">
        <f>IF('Outil de calcul'!C393="", "", IF('Outil de calcul'!C393="Non concerné", 0, IFERROR(MAX(INDEX('Aide et cotations'!$A$1:$BN$380, 0, MATCH('Outil de calcul'!B393,'Aide et cotations'!$A$1:$CN$1, 0))), "")))</f>
        <v/>
      </c>
    </row>
    <row r="394" spans="2:6" x14ac:dyDescent="0.35">
      <c r="B394" s="73" t="s">
        <v>324</v>
      </c>
      <c r="C394" s="91"/>
      <c r="D394" s="70" t="str">
        <f>IFERROR(_xlfn.XLOOKUP(C394, 'Aide et cotations'!$A$138:$A$140, 'Aide et cotations'!$B$138:$B$140), "")</f>
        <v/>
      </c>
      <c r="E394" s="71" t="str" cm="1">
        <f t="array" ref="E394">IF(C394="", "", IF(C394="Non concerné", 0,
   IFERROR(
      MAX(
         _xlfn._xlws.FILTER(
            INDEX('Aide et cotations'!$A$2:$CN$380,, MATCH(B394, 'Aide et cotations'!$A$1:$CN$1, 0)),
            'Aide et cotations'!$A$2:$A$380 = C394
         )
      ),
   "")
))</f>
        <v/>
      </c>
      <c r="F394" s="71" t="str">
        <f>IF('Outil de calcul'!C394="", "", IF('Outil de calcul'!C394="Non concerné", 0, IFERROR(MAX(INDEX('Aide et cotations'!$A$1:$BN$380, 0, MATCH('Outil de calcul'!B394,'Aide et cotations'!$A$1:$CN$1, 0))), "")))</f>
        <v/>
      </c>
    </row>
    <row r="395" spans="2:6" x14ac:dyDescent="0.35">
      <c r="B395" s="73" t="s">
        <v>325</v>
      </c>
      <c r="C395" s="91"/>
      <c r="D395" s="70" t="str">
        <f>IFERROR(_xlfn.XLOOKUP(C395, 'Aide et cotations'!$A$141:$A$143, 'Aide et cotations'!$B$141:$B$143), "")</f>
        <v/>
      </c>
      <c r="E395" s="71" t="str" cm="1">
        <f t="array" ref="E395">IF(C395="", "", IF(C395="Non concerné", 0,
   IFERROR(
      MAX(
         _xlfn._xlws.FILTER(
            INDEX('Aide et cotations'!$A$2:$CN$380,, MATCH(B395, 'Aide et cotations'!$A$1:$CN$1, 0)),
            'Aide et cotations'!$A$2:$A$380 = C395
         )
      ),
   "")
))</f>
        <v/>
      </c>
      <c r="F395" s="71" t="str">
        <f>IF('Outil de calcul'!C395="", "", IF('Outil de calcul'!C395="Non concerné", 0, IFERROR(MAX(INDEX('Aide et cotations'!$A$1:$BN$380, 0, MATCH('Outil de calcul'!B395,'Aide et cotations'!$A$1:$CN$1, 0))), "")))</f>
        <v/>
      </c>
    </row>
    <row r="396" spans="2:6" x14ac:dyDescent="0.35">
      <c r="B396" s="73" t="s">
        <v>326</v>
      </c>
      <c r="C396" s="91"/>
      <c r="D396" s="70" t="str">
        <f>IFERROR(_xlfn.XLOOKUP(C396, 'Aide et cotations'!$A$144:$A$146, 'Aide et cotations'!$B$144:$B$146), "")</f>
        <v/>
      </c>
      <c r="E396" s="71" t="str" cm="1">
        <f t="array" ref="E396">IF(C396="", "", IF(C396="Non concerné", 0,
   IFERROR(
      MAX(
         _xlfn._xlws.FILTER(
            INDEX('Aide et cotations'!$A$2:$CN$380,, MATCH(B396, 'Aide et cotations'!$A$1:$CN$1, 0)),
            'Aide et cotations'!$A$2:$A$380 = C396
         )
      ),
   "")
))</f>
        <v/>
      </c>
      <c r="F396" s="71" t="str">
        <f>IF('Outil de calcul'!C396="", "", IF('Outil de calcul'!C396="Non concerné", 0, IFERROR(MAX(INDEX('Aide et cotations'!$A$1:$BN$380, 0, MATCH('Outil de calcul'!B396,'Aide et cotations'!$A$1:$CN$1, 0))), "")))</f>
        <v/>
      </c>
    </row>
    <row r="397" spans="2:6" ht="31.2" customHeight="1" x14ac:dyDescent="0.35">
      <c r="B397" s="69" t="s">
        <v>72</v>
      </c>
      <c r="C397" s="91"/>
      <c r="D397" s="70" t="str">
        <f>IFERROR(_xlfn.XLOOKUP(C397, 'Aide et cotations'!$A$147:$A$150, 'Aide et cotations'!$B$147:$B$150), "")</f>
        <v/>
      </c>
      <c r="E397" s="71" t="str" cm="1">
        <f t="array" ref="E397">IF(C397="", "", IF(C397="Non concerné", 0,
   IFERROR(
      MAX(
         _xlfn._xlws.FILTER(
            INDEX('Aide et cotations'!$A$2:$CN$380,, MATCH(B397, 'Aide et cotations'!$A$1:$CN$1, 0)),
            'Aide et cotations'!$A$2:$A$380 = C397
         )
      ),
   "")
))</f>
        <v/>
      </c>
      <c r="F397" s="71" t="str">
        <f>IF('Outil de calcul'!C397="", "", IF('Outil de calcul'!C397="Non concerné", 0, IFERROR(MAX(INDEX('Aide et cotations'!$A$1:$BN$380, 0, MATCH('Outil de calcul'!B397,'Aide et cotations'!$A$1:$CN$1, 0))), "")))</f>
        <v/>
      </c>
    </row>
    <row r="398" spans="2:6" x14ac:dyDescent="0.35">
      <c r="B398" s="69" t="s">
        <v>125</v>
      </c>
      <c r="C398" s="97"/>
      <c r="D398" s="74"/>
      <c r="E398" s="75"/>
      <c r="F398" s="75"/>
    </row>
    <row r="399" spans="2:6" x14ac:dyDescent="0.35">
      <c r="B399" s="73" t="s">
        <v>327</v>
      </c>
      <c r="C399" s="91"/>
      <c r="D399" s="70" t="str">
        <f>IFERROR(_xlfn.XLOOKUP(C399, 'Aide et cotations'!$A$151:$A$153, 'Aide et cotations'!$B$151:$B$153), "")</f>
        <v/>
      </c>
      <c r="E399" s="71" t="str" cm="1">
        <f t="array" ref="E399">IF(C399="", "", IF(C399="Non concerné", 0,
   IFERROR(
      MAX(
         _xlfn._xlws.FILTER(
            INDEX('Aide et cotations'!$A$2:$CN$380,, MATCH(B399, 'Aide et cotations'!$A$1:$CN$1, 0)),
            'Aide et cotations'!$A$2:$A$380 = C399
         )
      ),
   "")
))</f>
        <v/>
      </c>
      <c r="F399" s="71" t="str">
        <f>IF('Outil de calcul'!C399="", "", IF('Outil de calcul'!C399="Non concerné", 0, IFERROR(MAX(INDEX('Aide et cotations'!$A$1:$BN$380, 0, MATCH('Outil de calcul'!B399,'Aide et cotations'!$A$1:$CN$1, 0))), "")))</f>
        <v/>
      </c>
    </row>
    <row r="400" spans="2:6" x14ac:dyDescent="0.35">
      <c r="B400" s="73" t="s">
        <v>328</v>
      </c>
      <c r="C400" s="91"/>
      <c r="D400" s="70" t="str">
        <f>IFERROR(_xlfn.XLOOKUP(C400, 'Aide et cotations'!$A$154:$A$156, 'Aide et cotations'!$B$154:$B$156), "")</f>
        <v/>
      </c>
      <c r="E400" s="71" t="str" cm="1">
        <f t="array" ref="E400">IF(C400="", "", IF(C400="Non concerné", 0,
   IFERROR(
      MAX(
         _xlfn._xlws.FILTER(
            INDEX('Aide et cotations'!$A$2:$CN$380,, MATCH(B400, 'Aide et cotations'!$A$1:$CN$1, 0)),
            'Aide et cotations'!$A$2:$A$380 = C400
         )
      ),
   "")
))</f>
        <v/>
      </c>
      <c r="F400" s="71" t="str">
        <f>IF('Outil de calcul'!C400="", "", IF('Outil de calcul'!C400="Non concerné", 0, IFERROR(MAX(INDEX('Aide et cotations'!$A$1:$BN$380, 0, MATCH('Outil de calcul'!B400,'Aide et cotations'!$A$1:$CN$1, 0))), "")))</f>
        <v/>
      </c>
    </row>
    <row r="401" spans="2:6" x14ac:dyDescent="0.35">
      <c r="B401" s="73" t="s">
        <v>329</v>
      </c>
      <c r="C401" s="91"/>
      <c r="D401" s="70" t="str">
        <f>IFERROR(_xlfn.XLOOKUP(C401, 'Aide et cotations'!$A$157:$A$159, 'Aide et cotations'!$B$157:$B$159), "")</f>
        <v/>
      </c>
      <c r="E401" s="71" t="str" cm="1">
        <f t="array" ref="E401">IF(C401="", "", IF(C401="Non concerné", 0,
   IFERROR(
      MAX(
         _xlfn._xlws.FILTER(
            INDEX('Aide et cotations'!$A$2:$CN$380,, MATCH(B401, 'Aide et cotations'!$A$1:$CN$1, 0)),
            'Aide et cotations'!$A$2:$A$380 = C401
         )
      ),
   "")
))</f>
        <v/>
      </c>
      <c r="F401" s="71" t="str">
        <f>IF('Outil de calcul'!C401="", "", IF('Outil de calcul'!C401="Non concerné", 0, IFERROR(MAX(INDEX('Aide et cotations'!$A$1:$BN$380, 0, MATCH('Outil de calcul'!B401,'Aide et cotations'!$A$1:$CN$1, 0))), "")))</f>
        <v/>
      </c>
    </row>
    <row r="402" spans="2:6" x14ac:dyDescent="0.35">
      <c r="B402" s="73" t="s">
        <v>330</v>
      </c>
      <c r="C402" s="91"/>
      <c r="D402" s="70" t="str">
        <f>IFERROR(_xlfn.XLOOKUP(C402, 'Aide et cotations'!$A$160:$A$162, 'Aide et cotations'!$B$160:$B$162), "")</f>
        <v/>
      </c>
      <c r="E402" s="71" t="str" cm="1">
        <f t="array" ref="E402">IF(C402="", "", IF(C402="Non concerné", 0,
   IFERROR(
      MAX(
         _xlfn._xlws.FILTER(
            INDEX('Aide et cotations'!$A$2:$CN$380,, MATCH(B402, 'Aide et cotations'!$A$1:$CN$1, 0)),
            'Aide et cotations'!$A$2:$A$380 = C402
         )
      ),
   "")
))</f>
        <v/>
      </c>
      <c r="F402" s="71" t="str">
        <f>IF('Outil de calcul'!C402="", "", IF('Outil de calcul'!C402="Non concerné", 0, IFERROR(MAX(INDEX('Aide et cotations'!$A$1:$BN$380, 0, MATCH('Outil de calcul'!B402,'Aide et cotations'!$A$1:$CN$1, 0))), "")))</f>
        <v/>
      </c>
    </row>
    <row r="403" spans="2:6" ht="31.2" customHeight="1" x14ac:dyDescent="0.35">
      <c r="B403" s="69" t="s">
        <v>150</v>
      </c>
      <c r="C403" s="91"/>
      <c r="D403" s="70" t="str">
        <f>IFERROR(_xlfn.XLOOKUP(C403, 'Aide et cotations'!$A$163:$A$166, 'Aide et cotations'!$B$163:$B$166), "")</f>
        <v/>
      </c>
      <c r="E403" s="71" t="str" cm="1">
        <f t="array" ref="E403">IF(C403="", "", IF(C403="Non concerné", 0,
   IFERROR(
      MAX(
         _xlfn._xlws.FILTER(
            INDEX('Aide et cotations'!$A$2:$CN$380,, MATCH(B403, 'Aide et cotations'!$A$1:$CN$1, 0)),
            'Aide et cotations'!$A$2:$A$380 = C403
         )
      ),
   "")
))</f>
        <v/>
      </c>
      <c r="F403" s="71" t="str">
        <f>IF('Outil de calcul'!C403="", "", IF('Outil de calcul'!C403="Non concerné", 0, IFERROR(MAX(INDEX('Aide et cotations'!$A$1:$BN$380, 0, MATCH('Outil de calcul'!B403,'Aide et cotations'!$A$1:$CN$1, 0))), "")))</f>
        <v/>
      </c>
    </row>
    <row r="404" spans="2:6" ht="18" x14ac:dyDescent="0.35">
      <c r="B404" s="112" t="s">
        <v>139</v>
      </c>
      <c r="C404" s="112"/>
      <c r="D404" s="89" t="s">
        <v>246</v>
      </c>
      <c r="E404" s="89" t="s">
        <v>166</v>
      </c>
      <c r="F404" s="89" t="s">
        <v>204</v>
      </c>
    </row>
    <row r="405" spans="2:6" ht="46.95" customHeight="1" x14ac:dyDescent="0.35">
      <c r="B405" s="69" t="s">
        <v>190</v>
      </c>
      <c r="C405" s="91"/>
      <c r="D405" s="70" t="str">
        <f>IFERROR(_xlfn.XLOOKUP(C405, 'Aide et cotations'!$A$167:$A$169, 'Aide et cotations'!$B$167:$B$169), "")</f>
        <v/>
      </c>
      <c r="E405" s="71" t="str" cm="1">
        <f t="array" ref="E405">IF(C405="", "", IF(C405="Non concerné", 0,
   IFERROR(
      MAX(
         _xlfn._xlws.FILTER(
            INDEX('Aide et cotations'!$A$2:$CN$380,, MATCH(B405, 'Aide et cotations'!$A$1:$CN$1, 0)),
            'Aide et cotations'!$A$2:$A$380 = C405
         )
      ),
   "")
))</f>
        <v/>
      </c>
      <c r="F405" s="71" t="str">
        <f>IF('Outil de calcul'!C405="", "", IF('Outil de calcul'!C405="Non concerné", 0, IFERROR(MAX(INDEX('Aide et cotations'!$A$1:$BN$380, 0, MATCH('Outil de calcul'!B405,'Aide et cotations'!$A$1:$CN$1, 0))), "")))</f>
        <v/>
      </c>
    </row>
    <row r="406" spans="2:6" x14ac:dyDescent="0.35">
      <c r="B406" s="69" t="s">
        <v>91</v>
      </c>
      <c r="C406" s="97"/>
      <c r="D406" s="74"/>
      <c r="E406" s="75"/>
      <c r="F406" s="75"/>
    </row>
    <row r="407" spans="2:6" x14ac:dyDescent="0.35">
      <c r="B407" s="73" t="s">
        <v>29</v>
      </c>
      <c r="C407" s="91"/>
      <c r="D407" s="70" t="str">
        <f>IFERROR(_xlfn.XLOOKUP(C407, 'Aide et cotations'!$A$170:$A$173, 'Aide et cotations'!$B$170:$B$173), "")</f>
        <v/>
      </c>
      <c r="E407" s="71" t="str" cm="1">
        <f t="array" ref="E407">IF(C407="", "", IF(C407="Non concerné", 0,
   IFERROR(
      MAX(
         _xlfn._xlws.FILTER(
            INDEX('Aide et cotations'!$A$2:$CN$380,, MATCH(B407, 'Aide et cotations'!$A$1:$CN$1, 0)),
            'Aide et cotations'!$A$2:$A$380 = C407
         )
      ),
   "")
))</f>
        <v/>
      </c>
      <c r="F407" s="71" t="str">
        <f>IF('Outil de calcul'!C407="", "", IF('Outil de calcul'!C407="Non concerné", 0, IFERROR(MAX(INDEX('Aide et cotations'!$A$1:$BN$380, 0, MATCH('Outil de calcul'!B407,'Aide et cotations'!$A$1:$CN$1, 0))), "")))</f>
        <v/>
      </c>
    </row>
    <row r="408" spans="2:6" x14ac:dyDescent="0.35">
      <c r="B408" s="73" t="s">
        <v>82</v>
      </c>
      <c r="C408" s="91"/>
      <c r="D408" s="70" t="str">
        <f>IFERROR(_xlfn.XLOOKUP(C408, 'Aide et cotations'!$A$174:$A$177, 'Aide et cotations'!$B$174:$B$177), "")</f>
        <v/>
      </c>
      <c r="E408" s="71" t="str" cm="1">
        <f t="array" ref="E408">IF(C408="", "", IF(C408="Non concerné", 0,
   IFERROR(
      MAX(
         _xlfn._xlws.FILTER(
            INDEX('Aide et cotations'!$A$2:$CN$380,, MATCH(B408, 'Aide et cotations'!$A$1:$CN$1, 0)),
            'Aide et cotations'!$A$2:$A$380 = C408
         )
      ),
   "")
))</f>
        <v/>
      </c>
      <c r="F408" s="71" t="str">
        <f>IF('Outil de calcul'!C408="", "", IF('Outil de calcul'!C408="Non concerné", 0, IFERROR(MAX(INDEX('Aide et cotations'!$A$1:$BN$380, 0, MATCH('Outil de calcul'!B408,'Aide et cotations'!$A$1:$CN$1, 0))), "")))</f>
        <v/>
      </c>
    </row>
    <row r="409" spans="2:6" ht="31.2" customHeight="1" x14ac:dyDescent="0.35">
      <c r="B409" s="73" t="s">
        <v>126</v>
      </c>
      <c r="C409" s="91"/>
      <c r="D409" s="70" t="str">
        <f>IFERROR(_xlfn.XLOOKUP(C409, 'Aide et cotations'!$A$178:$A$181, 'Aide et cotations'!$B$178:$B$181), "")</f>
        <v/>
      </c>
      <c r="E409" s="71" t="str" cm="1">
        <f t="array" ref="E409">IF(C409="", "", IF(C409="Non concerné", 0,
   IFERROR(
      MAX(
         _xlfn._xlws.FILTER(
            INDEX('Aide et cotations'!$A$2:$CN$380,, MATCH(B409, 'Aide et cotations'!$A$1:$CN$1, 0)),
            'Aide et cotations'!$A$2:$A$380 = C409
         )
      ),
   "")
))</f>
        <v/>
      </c>
      <c r="F409" s="71" t="str">
        <f>IF('Outil de calcul'!C409="", "", IF('Outil de calcul'!C409="Non concerné", 0, IFERROR(MAX(INDEX('Aide et cotations'!$A$1:$BN$380, 0, MATCH('Outil de calcul'!B409,'Aide et cotations'!$A$1:$CN$1, 0))), "")))</f>
        <v/>
      </c>
    </row>
    <row r="410" spans="2:6" x14ac:dyDescent="0.35">
      <c r="B410" s="73" t="s">
        <v>31</v>
      </c>
      <c r="C410" s="91"/>
      <c r="D410" s="70" t="str">
        <f>IFERROR(_xlfn.XLOOKUP(C410, 'Aide et cotations'!$A$182:$A$185, 'Aide et cotations'!$B$182:$B$185), "")</f>
        <v/>
      </c>
      <c r="E410" s="71" t="str" cm="1">
        <f t="array" ref="E410">IF(C410="", "", IF(C410="Non concerné", 0,
   IFERROR(
      MAX(
         _xlfn._xlws.FILTER(
            INDEX('Aide et cotations'!$A$2:$CN$380,, MATCH(B410, 'Aide et cotations'!$A$1:$CN$1, 0)),
            'Aide et cotations'!$A$2:$A$380 = C410
         )
      ),
   "")
))</f>
        <v/>
      </c>
      <c r="F410" s="71" t="str">
        <f>IF('Outil de calcul'!C410="", "", IF('Outil de calcul'!C410="Non concerné", 0, IFERROR(MAX(INDEX('Aide et cotations'!$A$1:$BN$380, 0, MATCH('Outil de calcul'!B410,'Aide et cotations'!$A$1:$CN$1, 0))), "")))</f>
        <v/>
      </c>
    </row>
    <row r="411" spans="2:6" x14ac:dyDescent="0.35">
      <c r="B411" s="73" t="s">
        <v>30</v>
      </c>
      <c r="C411" s="91"/>
      <c r="D411" s="70" t="str">
        <f>IFERROR(_xlfn.XLOOKUP(C411, 'Aide et cotations'!$A$186:$A$189, 'Aide et cotations'!$B$186:$B$189), "")</f>
        <v/>
      </c>
      <c r="E411" s="71" t="str" cm="1">
        <f t="array" ref="E411">IF(C411="", "", IF(C411="Non concerné", 0,
   IFERROR(
      MAX(
         _xlfn._xlws.FILTER(
            INDEX('Aide et cotations'!$A$2:$CN$380,, MATCH(B411, 'Aide et cotations'!$A$1:$CN$1, 0)),
            'Aide et cotations'!$A$2:$A$380 = C411
         )
      ),
   "")
))</f>
        <v/>
      </c>
      <c r="F411" s="71" t="str">
        <f>IF('Outil de calcul'!C411="", "", IF('Outil de calcul'!C411="Non concerné", 0, IFERROR(MAX(INDEX('Aide et cotations'!$A$1:$BN$380, 0, MATCH('Outil de calcul'!B411,'Aide et cotations'!$A$1:$CN$1, 0))), "")))</f>
        <v/>
      </c>
    </row>
    <row r="412" spans="2:6" ht="46.95" customHeight="1" x14ac:dyDescent="0.35">
      <c r="B412" s="69" t="s">
        <v>88</v>
      </c>
      <c r="C412" s="91"/>
      <c r="D412" s="70" t="str">
        <f>IFERROR(_xlfn.XLOOKUP(C412, 'Aide et cotations'!$A$190:$A$194, 'Aide et cotations'!$B$190:$B$194), "")</f>
        <v/>
      </c>
      <c r="E412" s="71" t="str" cm="1">
        <f t="array" ref="E412">IF(C412="", "", IF(C412="Non concerné", 0,
   IFERROR(
      MAX(
         _xlfn._xlws.FILTER(
            INDEX('Aide et cotations'!$A$2:$CN$380,, MATCH(B412, 'Aide et cotations'!$A$1:$CN$1, 0)),
            'Aide et cotations'!$A$2:$A$380 = C412
         )
      ),
   "")
))</f>
        <v/>
      </c>
      <c r="F412" s="71" t="str">
        <f>IF('Outil de calcul'!C412="", "", IF('Outil de calcul'!C412="Non concerné", 0, IFERROR(MAX(INDEX('Aide et cotations'!$A$1:$BN$380, 0, MATCH('Outil de calcul'!B412,'Aide et cotations'!$A$1:$CN$1, 0))), "")))</f>
        <v/>
      </c>
    </row>
    <row r="413" spans="2:6" x14ac:dyDescent="0.35">
      <c r="B413" s="69" t="s">
        <v>92</v>
      </c>
      <c r="C413" s="91"/>
      <c r="D413" s="70" t="str">
        <f>IFERROR(_xlfn.XLOOKUP(C413, 'Aide et cotations'!$A$195:$A$200, 'Aide et cotations'!$B$195:$B$200), "")</f>
        <v/>
      </c>
      <c r="E413" s="71" t="str" cm="1">
        <f t="array" ref="E413">IF(C413="", "", IF(C413="Non concerné", 0,
   IFERROR(
      MAX(
         _xlfn._xlws.FILTER(
            INDEX('Aide et cotations'!$A$2:$CN$380,, MATCH(B413, 'Aide et cotations'!$A$1:$CN$1, 0)),
            'Aide et cotations'!$A$2:$A$380 = C413
         )
      ),
   "")
))</f>
        <v/>
      </c>
      <c r="F413" s="71" t="str">
        <f>IF('Outil de calcul'!C413="", "", IF('Outil de calcul'!C413="Non concerné", 0, IFERROR(MAX(INDEX('Aide et cotations'!$A$1:$BN$380, 0, MATCH('Outil de calcul'!B413,'Aide et cotations'!$A$1:$CN$1, 0))), "")))</f>
        <v/>
      </c>
    </row>
    <row r="414" spans="2:6" ht="18" x14ac:dyDescent="0.35">
      <c r="B414" s="112" t="s">
        <v>140</v>
      </c>
      <c r="C414" s="112"/>
      <c r="D414" s="89" t="s">
        <v>246</v>
      </c>
      <c r="E414" s="89" t="s">
        <v>166</v>
      </c>
      <c r="F414" s="89" t="s">
        <v>204</v>
      </c>
    </row>
    <row r="415" spans="2:6" ht="62.4" customHeight="1" x14ac:dyDescent="0.35">
      <c r="B415" s="69" t="s">
        <v>6</v>
      </c>
      <c r="C415" s="91"/>
      <c r="D415" s="70" t="str">
        <f>IFERROR(_xlfn.XLOOKUP(C415, 'Aide et cotations'!$A$201:$A$204, 'Aide et cotations'!$B$201:$B$204), "")</f>
        <v/>
      </c>
      <c r="E415" s="71" t="str" cm="1">
        <f t="array" ref="E415">IF(C415="", "", IF(C415="Non concerné", 0,
   IFERROR(
      MAX(
         _xlfn._xlws.FILTER(
            INDEX('Aide et cotations'!$A$2:$CN$380,, MATCH(B415, 'Aide et cotations'!$A$1:$CN$1, 0)),
            'Aide et cotations'!$A$2:$A$380 = C415
         )
      ),
   "")
))</f>
        <v/>
      </c>
      <c r="F415" s="71" t="str">
        <f>IF('Outil de calcul'!C415="", "", IF('Outil de calcul'!C415="Non concerné", 0, IFERROR(MAX(INDEX('Aide et cotations'!$A$1:$BN$380, 0, MATCH('Outil de calcul'!B415,'Aide et cotations'!$A$1:$CN$1, 0))), "")))</f>
        <v/>
      </c>
    </row>
    <row r="416" spans="2:6" x14ac:dyDescent="0.35">
      <c r="B416" s="69" t="s">
        <v>7</v>
      </c>
      <c r="C416" s="91"/>
      <c r="D416" s="70" t="str">
        <f>IFERROR(_xlfn.XLOOKUP(C416, 'Aide et cotations'!$A$205:$A$208, 'Aide et cotations'!$B$205:$B$208), "")</f>
        <v/>
      </c>
      <c r="E416" s="71" t="str" cm="1">
        <f t="array" ref="E416">IF(C416="", "", IF(C416="Non concerné", 0,
   IFERROR(
      MAX(
         _xlfn._xlws.FILTER(
            INDEX('Aide et cotations'!$A$2:$CN$380,, MATCH(B416, 'Aide et cotations'!$A$1:$CN$1, 0)),
            'Aide et cotations'!$A$2:$A$380 = C416
         )
      ),
   "")
))</f>
        <v/>
      </c>
      <c r="F416" s="71" t="str">
        <f>IF('Outil de calcul'!C416="", "", IF('Outil de calcul'!C416="Non concerné", 0, IFERROR(MAX(INDEX('Aide et cotations'!$A$1:$BN$380, 0, MATCH('Outil de calcul'!B416,'Aide et cotations'!$A$1:$CN$1, 0))), "")))</f>
        <v/>
      </c>
    </row>
    <row r="417" spans="2:6" ht="31.2" customHeight="1" x14ac:dyDescent="0.35">
      <c r="B417" s="69" t="s">
        <v>16</v>
      </c>
      <c r="C417" s="91"/>
      <c r="D417" s="70" t="str">
        <f>IFERROR(_xlfn.XLOOKUP(C417, 'Aide et cotations'!$A$209:$A$213, 'Aide et cotations'!$B$209:$B$213), "")</f>
        <v/>
      </c>
      <c r="E417" s="71" t="str" cm="1">
        <f t="array" ref="E417">IF(C417="", "", IF(C417="Non concerné", 0,
   IFERROR(
      MAX(
         _xlfn._xlws.FILTER(
            INDEX('Aide et cotations'!$A$2:$CN$380,, MATCH(B417, 'Aide et cotations'!$A$1:$CN$1, 0)),
            'Aide et cotations'!$A$2:$A$380 = C417
         )
      ),
   "")
))</f>
        <v/>
      </c>
      <c r="F417" s="71" t="str">
        <f>IF('Outil de calcul'!C417="", "", IF('Outil de calcul'!C417="Non concerné", 0, IFERROR(MAX(INDEX('Aide et cotations'!$A$1:$BN$380, 0, MATCH('Outil de calcul'!B417,'Aide et cotations'!$A$1:$CN$1, 0))), "")))</f>
        <v/>
      </c>
    </row>
    <row r="418" spans="2:6" ht="6.6" customHeight="1" x14ac:dyDescent="0.35"/>
    <row r="419" spans="2:6" ht="18" x14ac:dyDescent="0.4">
      <c r="B419" s="113" t="s">
        <v>234</v>
      </c>
      <c r="C419" s="113"/>
      <c r="D419" s="113"/>
      <c r="E419" s="113"/>
      <c r="F419" s="113"/>
    </row>
    <row r="420" spans="2:6" ht="5.4" customHeight="1" x14ac:dyDescent="0.35"/>
    <row r="421" spans="2:6" ht="18" x14ac:dyDescent="0.35">
      <c r="B421" s="112" t="s">
        <v>58</v>
      </c>
      <c r="C421" s="112"/>
      <c r="D421" s="89" t="s">
        <v>246</v>
      </c>
      <c r="E421" s="89" t="s">
        <v>166</v>
      </c>
      <c r="F421" s="89" t="s">
        <v>204</v>
      </c>
    </row>
    <row r="422" spans="2:6" ht="62.4" customHeight="1" x14ac:dyDescent="0.35">
      <c r="B422" s="69" t="s">
        <v>57</v>
      </c>
      <c r="C422" s="91"/>
      <c r="D422" s="70" t="str">
        <f>IFERROR(_xlfn.XLOOKUP(C422, 'Aide et cotations'!$A$88:$A$92, 'Aide et cotations'!$B$88:$B$92), "")</f>
        <v/>
      </c>
      <c r="E422" s="71" t="str" cm="1">
        <f t="array" ref="E422">IF(C422="", "", IF(C422="Non concerné", 0,
   IFERROR(
      MAX(
         _xlfn._xlws.FILTER(
            INDEX('Aide et cotations'!$A$2:$CN$380,, MATCH(B422, 'Aide et cotations'!$A$1:$CN$1, 0)),
            'Aide et cotations'!$A$2:$A$380 = C422
         )
      ),
   "")
))</f>
        <v/>
      </c>
      <c r="F422" s="71" t="str">
        <f>IF('Outil de calcul'!C422="", "", IF('Outil de calcul'!C422="Non concerné", 0, IFERROR(MAX(INDEX('Aide et cotations'!$A$1:$BN$380, 0, MATCH('Outil de calcul'!B422,'Aide et cotations'!$A$1:$CN$1, 0))), "")))</f>
        <v/>
      </c>
    </row>
    <row r="423" spans="2:6" x14ac:dyDescent="0.35">
      <c r="B423" s="69" t="s">
        <v>23</v>
      </c>
      <c r="C423" s="96"/>
      <c r="D423" s="74"/>
      <c r="E423" s="75"/>
      <c r="F423" s="75"/>
    </row>
    <row r="424" spans="2:6" ht="62.4" customHeight="1" x14ac:dyDescent="0.35">
      <c r="B424" s="73" t="s">
        <v>59</v>
      </c>
      <c r="C424" s="91"/>
      <c r="D424" s="70" t="str">
        <f>IFERROR(_xlfn.XLOOKUP(C424, 'Aide et cotations'!$A$93:$A$95, 'Aide et cotations'!$B$93:$B$95), "")</f>
        <v/>
      </c>
      <c r="E424" s="71" t="str" cm="1">
        <f t="array" ref="E424">IF(C424="", "", IF(C424="Non concerné", 0,
   IFERROR(
      MAX(
         _xlfn._xlws.FILTER(
            INDEX('Aide et cotations'!$A$2:$CN$380,, MATCH(B424, 'Aide et cotations'!$A$1:$CN$1, 0)),
            'Aide et cotations'!$A$2:$A$380 = C424
         )
      ),
   "")
))</f>
        <v/>
      </c>
      <c r="F424" s="71" t="str">
        <f>IF('Outil de calcul'!C424="", "", IF('Outil de calcul'!C424="Non concerné", 0, IFERROR(MAX(INDEX('Aide et cotations'!$A$1:$BN$380, 0, MATCH('Outil de calcul'!B424,'Aide et cotations'!$A$1:$CN$1, 0))), "")))</f>
        <v/>
      </c>
    </row>
    <row r="425" spans="2:6" ht="46.95" customHeight="1" x14ac:dyDescent="0.35">
      <c r="B425" s="73" t="s">
        <v>60</v>
      </c>
      <c r="C425" s="91"/>
      <c r="D425" s="70" t="str">
        <f>IFERROR(_xlfn.XLOOKUP(C425, 'Aide et cotations'!$A$96:$A$98, 'Aide et cotations'!$B$96:$B$98), "")</f>
        <v/>
      </c>
      <c r="E425" s="71" t="str" cm="1">
        <f t="array" ref="E425">IF(C425="", "", IF(C425="Non concerné", 0,
   IFERROR(
      MAX(
         _xlfn._xlws.FILTER(
            INDEX('Aide et cotations'!$A$2:$CN$380,, MATCH(B425, 'Aide et cotations'!$A$1:$CN$1, 0)),
            'Aide et cotations'!$A$2:$A$380 = C425
         )
      ),
   "")
))</f>
        <v/>
      </c>
      <c r="F425" s="71" t="str">
        <f>IF('Outil de calcul'!C425="", "", IF('Outil de calcul'!C425="Non concerné", 0, IFERROR(MAX(INDEX('Aide et cotations'!$A$1:$BN$380, 0, MATCH('Outil de calcul'!B425,'Aide et cotations'!$A$1:$CN$1, 0))), "")))</f>
        <v/>
      </c>
    </row>
    <row r="426" spans="2:6" ht="46.95" customHeight="1" x14ac:dyDescent="0.35">
      <c r="B426" s="73" t="s">
        <v>62</v>
      </c>
      <c r="C426" s="91"/>
      <c r="D426" s="70" t="str">
        <f>IFERROR(_xlfn.XLOOKUP(C426, 'Aide et cotations'!$A$99:$A$101, 'Aide et cotations'!$B$99:$B$101), "")</f>
        <v/>
      </c>
      <c r="E426" s="71" t="str" cm="1">
        <f t="array" ref="E426">IF(C426="", "", IF(C426="Non concerné", 0,
   IFERROR(
      MAX(
         _xlfn._xlws.FILTER(
            INDEX('Aide et cotations'!$A$2:$CN$380,, MATCH(B426, 'Aide et cotations'!$A$1:$CN$1, 0)),
            'Aide et cotations'!$A$2:$A$380 = C426
         )
      ),
   "")
))</f>
        <v/>
      </c>
      <c r="F426" s="71" t="str">
        <f>IF('Outil de calcul'!C426="", "", IF('Outil de calcul'!C426="Non concerné", 0, IFERROR(MAX(INDEX('Aide et cotations'!$A$1:$BN$380, 0, MATCH('Outil de calcul'!B426,'Aide et cotations'!$A$1:$CN$1, 0))), "")))</f>
        <v/>
      </c>
    </row>
    <row r="427" spans="2:6" ht="31.2" customHeight="1" x14ac:dyDescent="0.35">
      <c r="B427" s="73" t="s">
        <v>61</v>
      </c>
      <c r="C427" s="91"/>
      <c r="D427" s="70" t="str">
        <f>IFERROR(_xlfn.XLOOKUP(C427, 'Aide et cotations'!$A$102:$A$104, 'Aide et cotations'!$B$102:$B$104), "")</f>
        <v/>
      </c>
      <c r="E427" s="71" t="str" cm="1">
        <f t="array" ref="E427">IF(C427="", "", IF(C427="Non concerné", 0,
   IFERROR(
      MAX(
         _xlfn._xlws.FILTER(
            INDEX('Aide et cotations'!$A$2:$CN$380,, MATCH(B427, 'Aide et cotations'!$A$1:$CN$1, 0)),
            'Aide et cotations'!$A$2:$A$380 = C427
         )
      ),
   "")
))</f>
        <v/>
      </c>
      <c r="F427" s="71" t="str">
        <f>IF('Outil de calcul'!C427="", "", IF('Outil de calcul'!C427="Non concerné", 0, IFERROR(MAX(INDEX('Aide et cotations'!$A$1:$BN$380, 0, MATCH('Outil de calcul'!B427,'Aide et cotations'!$A$1:$CN$1, 0))), "")))</f>
        <v/>
      </c>
    </row>
    <row r="428" spans="2:6" ht="18" x14ac:dyDescent="0.35">
      <c r="B428" s="112" t="s">
        <v>141</v>
      </c>
      <c r="C428" s="112"/>
      <c r="D428" s="89" t="s">
        <v>246</v>
      </c>
      <c r="E428" s="89" t="s">
        <v>166</v>
      </c>
      <c r="F428" s="89" t="s">
        <v>204</v>
      </c>
    </row>
    <row r="429" spans="2:6" ht="46.95" customHeight="1" x14ac:dyDescent="0.35">
      <c r="B429" s="69" t="s">
        <v>145</v>
      </c>
      <c r="C429" s="91"/>
      <c r="D429" s="70" t="str">
        <f>IFERROR(_xlfn.XLOOKUP(C429, 'Aide et cotations'!$A$105:$A$108, 'Aide et cotations'!$B$105:$B$108), "")</f>
        <v/>
      </c>
      <c r="E429" s="71" t="str" cm="1">
        <f t="array" ref="E429">IF(C429="", "", IF(C429="Non concerné", 0,
   IFERROR(
      MAX(
         _xlfn._xlws.FILTER(
            INDEX('Aide et cotations'!$A$2:$CN$380,, MATCH(B429, 'Aide et cotations'!$A$1:$CN$1, 0)),
            'Aide et cotations'!$A$2:$A$380 = C429
         )
      ),
   "")
))</f>
        <v/>
      </c>
      <c r="F429" s="71" t="str">
        <f>IF('Outil de calcul'!C429="", "", IF('Outil de calcul'!C429="Non concerné", 0, IFERROR(MAX(INDEX('Aide et cotations'!$A$1:$BN$380, 0, MATCH('Outil de calcul'!B429,'Aide et cotations'!$A$1:$CN$1, 0))), "")))</f>
        <v/>
      </c>
    </row>
    <row r="430" spans="2:6" ht="46.95" customHeight="1" x14ac:dyDescent="0.35">
      <c r="B430" s="72" t="s">
        <v>225</v>
      </c>
      <c r="C430" s="91"/>
      <c r="D430" s="70" t="str">
        <f>IFERROR(_xlfn.XLOOKUP(C430, 'Aide et cotations'!$A$109:$A$111, 'Aide et cotations'!$B$109:$B$111), "")</f>
        <v/>
      </c>
      <c r="E430" s="71" t="str" cm="1">
        <f t="array" ref="E430">IF(C430="", "", IF(C430="Non concerné", 0,
   IFERROR(
      MAX(
         _xlfn._xlws.FILTER(
            INDEX('Aide et cotations'!$A$2:$CN$380,, MATCH(B430, 'Aide et cotations'!$A$1:$CN$1, 0)),
            'Aide et cotations'!$A$2:$A$380 = C430
         )
      ),
   "")
))</f>
        <v/>
      </c>
      <c r="F430" s="71" t="str">
        <f>IF('Outil de calcul'!C430="", "", IF('Outil de calcul'!C430="Non concerné", 0, IFERROR(MAX(INDEX('Aide et cotations'!$A$1:$BN$380, 0, MATCH('Outil de calcul'!B430,'Aide et cotations'!$A$1:$CN$1, 0))), "")))</f>
        <v/>
      </c>
    </row>
    <row r="431" spans="2:6" x14ac:dyDescent="0.35">
      <c r="B431" s="69" t="s">
        <v>12</v>
      </c>
      <c r="C431" s="97"/>
      <c r="D431" s="74"/>
      <c r="E431" s="75"/>
      <c r="F431" s="75"/>
    </row>
    <row r="432" spans="2:6" x14ac:dyDescent="0.35">
      <c r="B432" s="73" t="s">
        <v>63</v>
      </c>
      <c r="C432" s="91"/>
      <c r="D432" s="70" t="str">
        <f>IFERROR(_xlfn.XLOOKUP(C432, 'Aide et cotations'!$A$112:$A$114, 'Aide et cotations'!$B$112:$B$114), "")</f>
        <v/>
      </c>
      <c r="E432" s="71" t="str" cm="1">
        <f t="array" ref="E432">IF(C432="", "", IF(C432="Non concerné", 0,
   IFERROR(
      MAX(
         _xlfn._xlws.FILTER(
            INDEX('Aide et cotations'!$A$2:$CN$380,, MATCH(B432, 'Aide et cotations'!$A$1:$CN$1, 0)),
            'Aide et cotations'!$A$2:$A$380 = C432
         )
      ),
   "")
))</f>
        <v/>
      </c>
      <c r="F432" s="71" t="str">
        <f>IF('Outil de calcul'!C432="", "", IF('Outil de calcul'!C432="Non concerné", 0, IFERROR(MAX(INDEX('Aide et cotations'!$A$1:$BN$380, 0, MATCH('Outil de calcul'!B432,'Aide et cotations'!$A$1:$CN$1, 0))), "")))</f>
        <v/>
      </c>
    </row>
    <row r="433" spans="2:6" x14ac:dyDescent="0.35">
      <c r="B433" s="73" t="s">
        <v>13</v>
      </c>
      <c r="C433" s="91"/>
      <c r="D433" s="70" t="str">
        <f>IFERROR(_xlfn.XLOOKUP(C433, 'Aide et cotations'!$A$115:$A$117, 'Aide et cotations'!$B$115:$B$117), "")</f>
        <v/>
      </c>
      <c r="E433" s="71" t="str" cm="1">
        <f t="array" ref="E433">IF(C433="", "", IF(C433="Non concerné", 0,
   IFERROR(
      MAX(
         _xlfn._xlws.FILTER(
            INDEX('Aide et cotations'!$A$2:$CN$380,, MATCH(B433, 'Aide et cotations'!$A$1:$CN$1, 0)),
            'Aide et cotations'!$A$2:$A$380 = C433
         )
      ),
   "")
))</f>
        <v/>
      </c>
      <c r="F433" s="71" t="str">
        <f>IF('Outil de calcul'!C433="", "", IF('Outil de calcul'!C433="Non concerné", 0, IFERROR(MAX(INDEX('Aide et cotations'!$A$1:$BN$380, 0, MATCH('Outil de calcul'!B433,'Aide et cotations'!$A$1:$CN$1, 0))), "")))</f>
        <v/>
      </c>
    </row>
    <row r="434" spans="2:6" x14ac:dyDescent="0.35">
      <c r="B434" s="73" t="s">
        <v>14</v>
      </c>
      <c r="C434" s="91"/>
      <c r="D434" s="70" t="str">
        <f>IFERROR(_xlfn.XLOOKUP(C434, 'Aide et cotations'!$A$118:$A$120, 'Aide et cotations'!$B$118:$B$120), "")</f>
        <v/>
      </c>
      <c r="E434" s="71" t="str" cm="1">
        <f t="array" ref="E434">IF(C434="", "", IF(C434="Non concerné", 0,
   IFERROR(
      MAX(
         _xlfn._xlws.FILTER(
            INDEX('Aide et cotations'!$A$2:$CN$380,, MATCH(B434, 'Aide et cotations'!$A$1:$CN$1, 0)),
            'Aide et cotations'!$A$2:$A$380 = C434
         )
      ),
   "")
))</f>
        <v/>
      </c>
      <c r="F434" s="71" t="str">
        <f>IF('Outil de calcul'!C434="", "", IF('Outil de calcul'!C434="Non concerné", 0, IFERROR(MAX(INDEX('Aide et cotations'!$A$1:$BN$380, 0, MATCH('Outil de calcul'!B434,'Aide et cotations'!$A$1:$CN$1, 0))), "")))</f>
        <v/>
      </c>
    </row>
    <row r="435" spans="2:6" x14ac:dyDescent="0.35">
      <c r="B435" s="73" t="s">
        <v>64</v>
      </c>
      <c r="C435" s="91"/>
      <c r="D435" s="70" t="str">
        <f>IFERROR(_xlfn.XLOOKUP(C435, 'Aide et cotations'!$A$121:$A$123, 'Aide et cotations'!$B$121:$B$123), "")</f>
        <v/>
      </c>
      <c r="E435" s="71" t="str" cm="1">
        <f t="array" ref="E435">IF(C435="", "", IF(C435="Non concerné", 0,
   IFERROR(
      MAX(
         _xlfn._xlws.FILTER(
            INDEX('Aide et cotations'!$A$2:$CN$380,, MATCH(B435, 'Aide et cotations'!$A$1:$CN$1, 0)),
            'Aide et cotations'!$A$2:$A$380 = C435
         )
      ),
   "")
))</f>
        <v/>
      </c>
      <c r="F435" s="71" t="str">
        <f>IF('Outil de calcul'!C435="", "", IF('Outil de calcul'!C435="Non concerné", 0, IFERROR(MAX(INDEX('Aide et cotations'!$A$1:$BN$380, 0, MATCH('Outil de calcul'!B435,'Aide et cotations'!$A$1:$CN$1, 0))), "")))</f>
        <v/>
      </c>
    </row>
    <row r="436" spans="2:6" x14ac:dyDescent="0.35">
      <c r="B436" s="73" t="s">
        <v>15</v>
      </c>
      <c r="C436" s="91"/>
      <c r="D436" s="70" t="str">
        <f>IFERROR(_xlfn.XLOOKUP(C436, 'Aide et cotations'!$A$124:$A$126, 'Aide et cotations'!$B$124:$B$126), "")</f>
        <v/>
      </c>
      <c r="E436" s="71" t="str" cm="1">
        <f t="array" ref="E436">IF(C436="", "", IF(C436="Non concerné", 0,
   IFERROR(
      MAX(
         _xlfn._xlws.FILTER(
            INDEX('Aide et cotations'!$A$2:$CN$380,, MATCH(B436, 'Aide et cotations'!$A$1:$CN$1, 0)),
            'Aide et cotations'!$A$2:$A$380 = C436
         )
      ),
   "")
))</f>
        <v/>
      </c>
      <c r="F436" s="71" t="str">
        <f>IF('Outil de calcul'!C436="", "", IF('Outil de calcul'!C436="Non concerné", 0, IFERROR(MAX(INDEX('Aide et cotations'!$A$1:$BN$380, 0, MATCH('Outil de calcul'!B436,'Aide et cotations'!$A$1:$CN$1, 0))), "")))</f>
        <v/>
      </c>
    </row>
    <row r="437" spans="2:6" x14ac:dyDescent="0.35">
      <c r="B437" s="73" t="s">
        <v>65</v>
      </c>
      <c r="C437" s="91"/>
      <c r="D437" s="70" t="str">
        <f>IFERROR(_xlfn.XLOOKUP(C437, 'Aide et cotations'!$A$127:$A$129, 'Aide et cotations'!$B$127:$B$129), "")</f>
        <v/>
      </c>
      <c r="E437" s="71" t="str" cm="1">
        <f t="array" ref="E437">IF(C437="", "", IF(C437="Non concerné", 0,
   IFERROR(
      MAX(
         _xlfn._xlws.FILTER(
            INDEX('Aide et cotations'!$A$2:$CN$380,, MATCH(B437, 'Aide et cotations'!$A$1:$CN$1, 0)),
            'Aide et cotations'!$A$2:$A$380 = C437
         )
      ),
   "")
))</f>
        <v/>
      </c>
      <c r="F437" s="71" t="str">
        <f>IF('Outil de calcul'!C437="", "", IF('Outil de calcul'!C437="Non concerné", 0, IFERROR(MAX(INDEX('Aide et cotations'!$A$1:$BN$380, 0, MATCH('Outil de calcul'!B437,'Aide et cotations'!$A$1:$CN$1, 0))), "")))</f>
        <v/>
      </c>
    </row>
    <row r="438" spans="2:6" ht="31.2" x14ac:dyDescent="0.35">
      <c r="B438" s="69" t="s">
        <v>201</v>
      </c>
      <c r="C438" s="91"/>
      <c r="D438" s="70" t="str">
        <f>IFERROR(_xlfn.XLOOKUP(C438, 'Aide et cotations'!$A$130:$A$134, 'Aide et cotations'!$B$130:$B$134), "")</f>
        <v/>
      </c>
      <c r="E438" s="71" t="str" cm="1">
        <f t="array" ref="E438">IF(C438="", "", IF(C438="Non concerné", 0,
   IFERROR(
      MAX(
         _xlfn._xlws.FILTER(
            INDEX('Aide et cotations'!$A$2:$CN$380,, MATCH(B438, 'Aide et cotations'!$A$1:$CN$1, 0)),
            'Aide et cotations'!$A$2:$A$380 = C438
         )
      ),
   "")
))</f>
        <v/>
      </c>
      <c r="F438" s="71" t="str">
        <f>IF('Outil de calcul'!C438="", "", IF('Outil de calcul'!C438="Non concerné", 0, IFERROR(MAX(INDEX('Aide et cotations'!$A$1:$BN$380, 0, MATCH('Outil de calcul'!B438,'Aide et cotations'!$A$1:$CN$1, 0))), "")))</f>
        <v/>
      </c>
    </row>
    <row r="439" spans="2:6" ht="31.2" x14ac:dyDescent="0.35">
      <c r="B439" s="69" t="s">
        <v>27</v>
      </c>
      <c r="C439" s="97"/>
      <c r="D439" s="74"/>
      <c r="E439" s="75"/>
      <c r="F439" s="75"/>
    </row>
    <row r="440" spans="2:6" x14ac:dyDescent="0.35">
      <c r="B440" s="73" t="s">
        <v>226</v>
      </c>
      <c r="C440" s="91"/>
      <c r="D440" s="70" t="str">
        <f>IFERROR(_xlfn.XLOOKUP(C440, 'Aide et cotations'!$A$135:$A$137, 'Aide et cotations'!$B$135:$B$137), "")</f>
        <v/>
      </c>
      <c r="E440" s="71" t="str" cm="1">
        <f t="array" ref="E440">IF(C440="", "", IF(C440="Non concerné", 0,
   IFERROR(
      MAX(
         _xlfn._xlws.FILTER(
            INDEX('Aide et cotations'!$A$2:$CN$380,, MATCH(B440, 'Aide et cotations'!$A$1:$CN$1, 0)),
            'Aide et cotations'!$A$2:$A$380 = C440
         )
      ),
   "")
))</f>
        <v/>
      </c>
      <c r="F440" s="71" t="str">
        <f>IF('Outil de calcul'!C440="", "", IF('Outil de calcul'!C440="Non concerné", 0, IFERROR(MAX(INDEX('Aide et cotations'!$A$1:$BN$380, 0, MATCH('Outil de calcul'!B440,'Aide et cotations'!$A$1:$CN$1, 0))), "")))</f>
        <v/>
      </c>
    </row>
    <row r="441" spans="2:6" x14ac:dyDescent="0.35">
      <c r="B441" s="73" t="s">
        <v>324</v>
      </c>
      <c r="C441" s="91"/>
      <c r="D441" s="70" t="str">
        <f>IFERROR(_xlfn.XLOOKUP(C441, 'Aide et cotations'!$A$138:$A$140, 'Aide et cotations'!$B$138:$B$140), "")</f>
        <v/>
      </c>
      <c r="E441" s="71" t="str" cm="1">
        <f t="array" ref="E441">IF(C441="", "", IF(C441="Non concerné", 0,
   IFERROR(
      MAX(
         _xlfn._xlws.FILTER(
            INDEX('Aide et cotations'!$A$2:$CN$380,, MATCH(B441, 'Aide et cotations'!$A$1:$CN$1, 0)),
            'Aide et cotations'!$A$2:$A$380 = C441
         )
      ),
   "")
))</f>
        <v/>
      </c>
      <c r="F441" s="71" t="str">
        <f>IF('Outil de calcul'!C441="", "", IF('Outil de calcul'!C441="Non concerné", 0, IFERROR(MAX(INDEX('Aide et cotations'!$A$1:$BN$380, 0, MATCH('Outil de calcul'!B441,'Aide et cotations'!$A$1:$CN$1, 0))), "")))</f>
        <v/>
      </c>
    </row>
    <row r="442" spans="2:6" x14ac:dyDescent="0.35">
      <c r="B442" s="73" t="s">
        <v>325</v>
      </c>
      <c r="C442" s="91"/>
      <c r="D442" s="70" t="str">
        <f>IFERROR(_xlfn.XLOOKUP(C442, 'Aide et cotations'!$A$141:$A$143, 'Aide et cotations'!$B$141:$B$143), "")</f>
        <v/>
      </c>
      <c r="E442" s="71" t="str" cm="1">
        <f t="array" ref="E442">IF(C442="", "", IF(C442="Non concerné", 0,
   IFERROR(
      MAX(
         _xlfn._xlws.FILTER(
            INDEX('Aide et cotations'!$A$2:$CN$380,, MATCH(B442, 'Aide et cotations'!$A$1:$CN$1, 0)),
            'Aide et cotations'!$A$2:$A$380 = C442
         )
      ),
   "")
))</f>
        <v/>
      </c>
      <c r="F442" s="71" t="str">
        <f>IF('Outil de calcul'!C442="", "", IF('Outil de calcul'!C442="Non concerné", 0, IFERROR(MAX(INDEX('Aide et cotations'!$A$1:$BN$380, 0, MATCH('Outil de calcul'!B442,'Aide et cotations'!$A$1:$CN$1, 0))), "")))</f>
        <v/>
      </c>
    </row>
    <row r="443" spans="2:6" x14ac:dyDescent="0.35">
      <c r="B443" s="73" t="s">
        <v>326</v>
      </c>
      <c r="C443" s="91"/>
      <c r="D443" s="70" t="str">
        <f>IFERROR(_xlfn.XLOOKUP(C443, 'Aide et cotations'!$A$144:$A$146, 'Aide et cotations'!$B$144:$B$146), "")</f>
        <v/>
      </c>
      <c r="E443" s="71" t="str" cm="1">
        <f t="array" ref="E443">IF(C443="", "", IF(C443="Non concerné", 0,
   IFERROR(
      MAX(
         _xlfn._xlws.FILTER(
            INDEX('Aide et cotations'!$A$2:$CN$380,, MATCH(B443, 'Aide et cotations'!$A$1:$CN$1, 0)),
            'Aide et cotations'!$A$2:$A$380 = C443
         )
      ),
   "")
))</f>
        <v/>
      </c>
      <c r="F443" s="71" t="str">
        <f>IF('Outil de calcul'!C443="", "", IF('Outil de calcul'!C443="Non concerné", 0, IFERROR(MAX(INDEX('Aide et cotations'!$A$1:$BN$380, 0, MATCH('Outil de calcul'!B443,'Aide et cotations'!$A$1:$CN$1, 0))), "")))</f>
        <v/>
      </c>
    </row>
    <row r="444" spans="2:6" ht="31.2" customHeight="1" x14ac:dyDescent="0.35">
      <c r="B444" s="69" t="s">
        <v>72</v>
      </c>
      <c r="C444" s="91"/>
      <c r="D444" s="70" t="str">
        <f>IFERROR(_xlfn.XLOOKUP(C444, 'Aide et cotations'!$A$147:$A$150, 'Aide et cotations'!$B$147:$B$150), "")</f>
        <v/>
      </c>
      <c r="E444" s="71" t="str" cm="1">
        <f t="array" ref="E444">IF(C444="", "", IF(C444="Non concerné", 0,
   IFERROR(
      MAX(
         _xlfn._xlws.FILTER(
            INDEX('Aide et cotations'!$A$2:$CN$380,, MATCH(B444, 'Aide et cotations'!$A$1:$CN$1, 0)),
            'Aide et cotations'!$A$2:$A$380 = C444
         )
      ),
   "")
))</f>
        <v/>
      </c>
      <c r="F444" s="71" t="str">
        <f>IF('Outil de calcul'!C444="", "", IF('Outil de calcul'!C444="Non concerné", 0, IFERROR(MAX(INDEX('Aide et cotations'!$A$1:$BN$380, 0, MATCH('Outil de calcul'!B444,'Aide et cotations'!$A$1:$CN$1, 0))), "")))</f>
        <v/>
      </c>
    </row>
    <row r="445" spans="2:6" x14ac:dyDescent="0.35">
      <c r="B445" s="69" t="s">
        <v>125</v>
      </c>
      <c r="C445" s="97"/>
      <c r="D445" s="74"/>
      <c r="E445" s="75"/>
      <c r="F445" s="75"/>
    </row>
    <row r="446" spans="2:6" x14ac:dyDescent="0.35">
      <c r="B446" s="73" t="s">
        <v>327</v>
      </c>
      <c r="C446" s="91"/>
      <c r="D446" s="70" t="str">
        <f>IFERROR(_xlfn.XLOOKUP(C446, 'Aide et cotations'!$A$151:$A$153, 'Aide et cotations'!$B$151:$B$153), "")</f>
        <v/>
      </c>
      <c r="E446" s="71" t="str" cm="1">
        <f t="array" ref="E446">IF(C446="", "", IF(C446="Non concerné", 0,
   IFERROR(
      MAX(
         _xlfn._xlws.FILTER(
            INDEX('Aide et cotations'!$A$2:$CN$380,, MATCH(B446, 'Aide et cotations'!$A$1:$CN$1, 0)),
            'Aide et cotations'!$A$2:$A$380 = C446
         )
      ),
   "")
))</f>
        <v/>
      </c>
      <c r="F446" s="71" t="str">
        <f>IF('Outil de calcul'!C446="", "", IF('Outil de calcul'!C446="Non concerné", 0, IFERROR(MAX(INDEX('Aide et cotations'!$A$1:$BN$380, 0, MATCH('Outil de calcul'!B446,'Aide et cotations'!$A$1:$CN$1, 0))), "")))</f>
        <v/>
      </c>
    </row>
    <row r="447" spans="2:6" x14ac:dyDescent="0.35">
      <c r="B447" s="73" t="s">
        <v>328</v>
      </c>
      <c r="C447" s="91"/>
      <c r="D447" s="70" t="str">
        <f>IFERROR(_xlfn.XLOOKUP(C447, 'Aide et cotations'!$A$154:$A$156, 'Aide et cotations'!$B$154:$B$156), "")</f>
        <v/>
      </c>
      <c r="E447" s="71" t="str" cm="1">
        <f t="array" ref="E447">IF(C447="", "", IF(C447="Non concerné", 0,
   IFERROR(
      MAX(
         _xlfn._xlws.FILTER(
            INDEX('Aide et cotations'!$A$2:$CN$380,, MATCH(B447, 'Aide et cotations'!$A$1:$CN$1, 0)),
            'Aide et cotations'!$A$2:$A$380 = C447
         )
      ),
   "")
))</f>
        <v/>
      </c>
      <c r="F447" s="71" t="str">
        <f>IF('Outil de calcul'!C447="", "", IF('Outil de calcul'!C447="Non concerné", 0, IFERROR(MAX(INDEX('Aide et cotations'!$A$1:$BN$380, 0, MATCH('Outil de calcul'!B447,'Aide et cotations'!$A$1:$CN$1, 0))), "")))</f>
        <v/>
      </c>
    </row>
    <row r="448" spans="2:6" x14ac:dyDescent="0.35">
      <c r="B448" s="73" t="s">
        <v>329</v>
      </c>
      <c r="C448" s="91"/>
      <c r="D448" s="70" t="str">
        <f>IFERROR(_xlfn.XLOOKUP(C448, 'Aide et cotations'!$A$157:$A$159, 'Aide et cotations'!$B$157:$B$159), "")</f>
        <v/>
      </c>
      <c r="E448" s="71" t="str" cm="1">
        <f t="array" ref="E448">IF(C448="", "", IF(C448="Non concerné", 0,
   IFERROR(
      MAX(
         _xlfn._xlws.FILTER(
            INDEX('Aide et cotations'!$A$2:$CN$380,, MATCH(B448, 'Aide et cotations'!$A$1:$CN$1, 0)),
            'Aide et cotations'!$A$2:$A$380 = C448
         )
      ),
   "")
))</f>
        <v/>
      </c>
      <c r="F448" s="71" t="str">
        <f>IF('Outil de calcul'!C448="", "", IF('Outil de calcul'!C448="Non concerné", 0, IFERROR(MAX(INDEX('Aide et cotations'!$A$1:$BN$380, 0, MATCH('Outil de calcul'!B448,'Aide et cotations'!$A$1:$CN$1, 0))), "")))</f>
        <v/>
      </c>
    </row>
    <row r="449" spans="2:6" x14ac:dyDescent="0.35">
      <c r="B449" s="73" t="s">
        <v>330</v>
      </c>
      <c r="C449" s="91"/>
      <c r="D449" s="70" t="str">
        <f>IFERROR(_xlfn.XLOOKUP(C449, 'Aide et cotations'!$A$160:$A$162, 'Aide et cotations'!$B$160:$B$162), "")</f>
        <v/>
      </c>
      <c r="E449" s="71" t="str" cm="1">
        <f t="array" ref="E449">IF(C449="", "", IF(C449="Non concerné", 0,
   IFERROR(
      MAX(
         _xlfn._xlws.FILTER(
            INDEX('Aide et cotations'!$A$2:$CN$380,, MATCH(B449, 'Aide et cotations'!$A$1:$CN$1, 0)),
            'Aide et cotations'!$A$2:$A$380 = C449
         )
      ),
   "")
))</f>
        <v/>
      </c>
      <c r="F449" s="71" t="str">
        <f>IF('Outil de calcul'!C449="", "", IF('Outil de calcul'!C449="Non concerné", 0, IFERROR(MAX(INDEX('Aide et cotations'!$A$1:$BN$380, 0, MATCH('Outil de calcul'!B449,'Aide et cotations'!$A$1:$CN$1, 0))), "")))</f>
        <v/>
      </c>
    </row>
    <row r="450" spans="2:6" ht="31.2" customHeight="1" x14ac:dyDescent="0.35">
      <c r="B450" s="69" t="s">
        <v>150</v>
      </c>
      <c r="C450" s="91"/>
      <c r="D450" s="70" t="str">
        <f>IFERROR(_xlfn.XLOOKUP(C450, 'Aide et cotations'!$A$163:$A$166, 'Aide et cotations'!$B$163:$B$166), "")</f>
        <v/>
      </c>
      <c r="E450" s="71" t="str" cm="1">
        <f t="array" ref="E450">IF(C450="", "", IF(C450="Non concerné", 0,
   IFERROR(
      MAX(
         _xlfn._xlws.FILTER(
            INDEX('Aide et cotations'!$A$2:$CN$380,, MATCH(B450, 'Aide et cotations'!$A$1:$CN$1, 0)),
            'Aide et cotations'!$A$2:$A$380 = C450
         )
      ),
   "")
))</f>
        <v/>
      </c>
      <c r="F450" s="71" t="str">
        <f>IF('Outil de calcul'!C450="", "", IF('Outil de calcul'!C450="Non concerné", 0, IFERROR(MAX(INDEX('Aide et cotations'!$A$1:$BN$380, 0, MATCH('Outil de calcul'!B450,'Aide et cotations'!$A$1:$CN$1, 0))), "")))</f>
        <v/>
      </c>
    </row>
    <row r="451" spans="2:6" ht="18" x14ac:dyDescent="0.35">
      <c r="B451" s="112" t="s">
        <v>139</v>
      </c>
      <c r="C451" s="112"/>
      <c r="D451" s="89" t="s">
        <v>246</v>
      </c>
      <c r="E451" s="89" t="s">
        <v>166</v>
      </c>
      <c r="F451" s="89" t="s">
        <v>204</v>
      </c>
    </row>
    <row r="452" spans="2:6" ht="46.95" customHeight="1" x14ac:dyDescent="0.35">
      <c r="B452" s="69" t="s">
        <v>190</v>
      </c>
      <c r="C452" s="91"/>
      <c r="D452" s="70" t="str">
        <f>IFERROR(_xlfn.XLOOKUP(C452, 'Aide et cotations'!$A$167:$A$169, 'Aide et cotations'!$B$167:$B$169), "")</f>
        <v/>
      </c>
      <c r="E452" s="71" t="str" cm="1">
        <f t="array" ref="E452">IF(C452="", "", IF(C452="Non concerné", 0,
   IFERROR(
      MAX(
         _xlfn._xlws.FILTER(
            INDEX('Aide et cotations'!$A$2:$CN$380,, MATCH(B452, 'Aide et cotations'!$A$1:$CN$1, 0)),
            'Aide et cotations'!$A$2:$A$380 = C452
         )
      ),
   "")
))</f>
        <v/>
      </c>
      <c r="F452" s="71" t="str">
        <f>IF('Outil de calcul'!C452="", "", IF('Outil de calcul'!C452="Non concerné", 0, IFERROR(MAX(INDEX('Aide et cotations'!$A$1:$BN$380, 0, MATCH('Outil de calcul'!B452,'Aide et cotations'!$A$1:$CN$1, 0))), "")))</f>
        <v/>
      </c>
    </row>
    <row r="453" spans="2:6" x14ac:dyDescent="0.35">
      <c r="B453" s="69" t="s">
        <v>91</v>
      </c>
      <c r="C453" s="97"/>
      <c r="D453" s="74"/>
      <c r="E453" s="75"/>
      <c r="F453" s="75"/>
    </row>
    <row r="454" spans="2:6" x14ac:dyDescent="0.35">
      <c r="B454" s="73" t="s">
        <v>29</v>
      </c>
      <c r="C454" s="91"/>
      <c r="D454" s="70" t="str">
        <f>IFERROR(_xlfn.XLOOKUP(C454, 'Aide et cotations'!$A$170:$A$173, 'Aide et cotations'!$B$170:$B$173), "")</f>
        <v/>
      </c>
      <c r="E454" s="71" t="str" cm="1">
        <f t="array" ref="E454">IF(C454="", "", IF(C454="Non concerné", 0,
   IFERROR(
      MAX(
         _xlfn._xlws.FILTER(
            INDEX('Aide et cotations'!$A$2:$CN$380,, MATCH(B454, 'Aide et cotations'!$A$1:$CN$1, 0)),
            'Aide et cotations'!$A$2:$A$380 = C454
         )
      ),
   "")
))</f>
        <v/>
      </c>
      <c r="F454" s="71" t="str">
        <f>IF('Outil de calcul'!C454="", "", IF('Outil de calcul'!C454="Non concerné", 0, IFERROR(MAX(INDEX('Aide et cotations'!$A$1:$BN$380, 0, MATCH('Outil de calcul'!B454,'Aide et cotations'!$A$1:$CN$1, 0))), "")))</f>
        <v/>
      </c>
    </row>
    <row r="455" spans="2:6" x14ac:dyDescent="0.35">
      <c r="B455" s="73" t="s">
        <v>82</v>
      </c>
      <c r="C455" s="91"/>
      <c r="D455" s="70" t="str">
        <f>IFERROR(_xlfn.XLOOKUP(C455, 'Aide et cotations'!$A$174:$A$177, 'Aide et cotations'!$B$174:$B$177), "")</f>
        <v/>
      </c>
      <c r="E455" s="71" t="str" cm="1">
        <f t="array" ref="E455">IF(C455="", "", IF(C455="Non concerné", 0,
   IFERROR(
      MAX(
         _xlfn._xlws.FILTER(
            INDEX('Aide et cotations'!$A$2:$CN$380,, MATCH(B455, 'Aide et cotations'!$A$1:$CN$1, 0)),
            'Aide et cotations'!$A$2:$A$380 = C455
         )
      ),
   "")
))</f>
        <v/>
      </c>
      <c r="F455" s="71" t="str">
        <f>IF('Outil de calcul'!C455="", "", IF('Outil de calcul'!C455="Non concerné", 0, IFERROR(MAX(INDEX('Aide et cotations'!$A$1:$BN$380, 0, MATCH('Outil de calcul'!B455,'Aide et cotations'!$A$1:$CN$1, 0))), "")))</f>
        <v/>
      </c>
    </row>
    <row r="456" spans="2:6" ht="31.2" customHeight="1" x14ac:dyDescent="0.35">
      <c r="B456" s="73" t="s">
        <v>126</v>
      </c>
      <c r="C456" s="91"/>
      <c r="D456" s="70" t="str">
        <f>IFERROR(_xlfn.XLOOKUP(C456, 'Aide et cotations'!$A$178:$A$181, 'Aide et cotations'!$B$178:$B$181), "")</f>
        <v/>
      </c>
      <c r="E456" s="71" t="str" cm="1">
        <f t="array" ref="E456">IF(C456="", "", IF(C456="Non concerné", 0,
   IFERROR(
      MAX(
         _xlfn._xlws.FILTER(
            INDEX('Aide et cotations'!$A$2:$CN$380,, MATCH(B456, 'Aide et cotations'!$A$1:$CN$1, 0)),
            'Aide et cotations'!$A$2:$A$380 = C456
         )
      ),
   "")
))</f>
        <v/>
      </c>
      <c r="F456" s="71" t="str">
        <f>IF('Outil de calcul'!C456="", "", IF('Outil de calcul'!C456="Non concerné", 0, IFERROR(MAX(INDEX('Aide et cotations'!$A$1:$BN$380, 0, MATCH('Outil de calcul'!B456,'Aide et cotations'!$A$1:$CN$1, 0))), "")))</f>
        <v/>
      </c>
    </row>
    <row r="457" spans="2:6" x14ac:dyDescent="0.35">
      <c r="B457" s="73" t="s">
        <v>31</v>
      </c>
      <c r="C457" s="91"/>
      <c r="D457" s="70" t="str">
        <f>IFERROR(_xlfn.XLOOKUP(C457, 'Aide et cotations'!$A$182:$A$185, 'Aide et cotations'!$B$182:$B$185), "")</f>
        <v/>
      </c>
      <c r="E457" s="71" t="str" cm="1">
        <f t="array" ref="E457">IF(C457="", "", IF(C457="Non concerné", 0,
   IFERROR(
      MAX(
         _xlfn._xlws.FILTER(
            INDEX('Aide et cotations'!$A$2:$CN$380,, MATCH(B457, 'Aide et cotations'!$A$1:$CN$1, 0)),
            'Aide et cotations'!$A$2:$A$380 = C457
         )
      ),
   "")
))</f>
        <v/>
      </c>
      <c r="F457" s="71" t="str">
        <f>IF('Outil de calcul'!C457="", "", IF('Outil de calcul'!C457="Non concerné", 0, IFERROR(MAX(INDEX('Aide et cotations'!$A$1:$BN$380, 0, MATCH('Outil de calcul'!B457,'Aide et cotations'!$A$1:$CN$1, 0))), "")))</f>
        <v/>
      </c>
    </row>
    <row r="458" spans="2:6" x14ac:dyDescent="0.35">
      <c r="B458" s="73" t="s">
        <v>30</v>
      </c>
      <c r="C458" s="91"/>
      <c r="D458" s="70" t="str">
        <f>IFERROR(_xlfn.XLOOKUP(C458, 'Aide et cotations'!$A$186:$A$189, 'Aide et cotations'!$B$186:$B$189), "")</f>
        <v/>
      </c>
      <c r="E458" s="71" t="str" cm="1">
        <f t="array" ref="E458">IF(C458="", "", IF(C458="Non concerné", 0,
   IFERROR(
      MAX(
         _xlfn._xlws.FILTER(
            INDEX('Aide et cotations'!$A$2:$CN$380,, MATCH(B458, 'Aide et cotations'!$A$1:$CN$1, 0)),
            'Aide et cotations'!$A$2:$A$380 = C458
         )
      ),
   "")
))</f>
        <v/>
      </c>
      <c r="F458" s="71" t="str">
        <f>IF('Outil de calcul'!C458="", "", IF('Outil de calcul'!C458="Non concerné", 0, IFERROR(MAX(INDEX('Aide et cotations'!$A$1:$BN$380, 0, MATCH('Outil de calcul'!B458,'Aide et cotations'!$A$1:$CN$1, 0))), "")))</f>
        <v/>
      </c>
    </row>
    <row r="459" spans="2:6" ht="46.95" customHeight="1" x14ac:dyDescent="0.35">
      <c r="B459" s="69" t="s">
        <v>88</v>
      </c>
      <c r="C459" s="91"/>
      <c r="D459" s="70" t="str">
        <f>IFERROR(_xlfn.XLOOKUP(C459, 'Aide et cotations'!$A$190:$A$194, 'Aide et cotations'!$B$190:$B$194), "")</f>
        <v/>
      </c>
      <c r="E459" s="71" t="str" cm="1">
        <f t="array" ref="E459">IF(C459="", "", IF(C459="Non concerné", 0,
   IFERROR(
      MAX(
         _xlfn._xlws.FILTER(
            INDEX('Aide et cotations'!$A$2:$CN$380,, MATCH(B459, 'Aide et cotations'!$A$1:$CN$1, 0)),
            'Aide et cotations'!$A$2:$A$380 = C459
         )
      ),
   "")
))</f>
        <v/>
      </c>
      <c r="F459" s="71" t="str">
        <f>IF('Outil de calcul'!C459="", "", IF('Outil de calcul'!C459="Non concerné", 0, IFERROR(MAX(INDEX('Aide et cotations'!$A$1:$BN$380, 0, MATCH('Outil de calcul'!B459,'Aide et cotations'!$A$1:$CN$1, 0))), "")))</f>
        <v/>
      </c>
    </row>
    <row r="460" spans="2:6" x14ac:dyDescent="0.35">
      <c r="B460" s="69" t="s">
        <v>92</v>
      </c>
      <c r="C460" s="91"/>
      <c r="D460" s="70" t="str">
        <f>IFERROR(_xlfn.XLOOKUP(C460, 'Aide et cotations'!$A$195:$A$200, 'Aide et cotations'!$B$195:$B$200), "")</f>
        <v/>
      </c>
      <c r="E460" s="71" t="str" cm="1">
        <f t="array" ref="E460">IF(C460="", "", IF(C460="Non concerné", 0,
   IFERROR(
      MAX(
         _xlfn._xlws.FILTER(
            INDEX('Aide et cotations'!$A$2:$CN$380,, MATCH(B460, 'Aide et cotations'!$A$1:$CN$1, 0)),
            'Aide et cotations'!$A$2:$A$380 = C460
         )
      ),
   "")
))</f>
        <v/>
      </c>
      <c r="F460" s="71" t="str">
        <f>IF('Outil de calcul'!C460="", "", IF('Outil de calcul'!C460="Non concerné", 0, IFERROR(MAX(INDEX('Aide et cotations'!$A$1:$BN$380, 0, MATCH('Outil de calcul'!B460,'Aide et cotations'!$A$1:$CN$1, 0))), "")))</f>
        <v/>
      </c>
    </row>
    <row r="461" spans="2:6" ht="18" x14ac:dyDescent="0.35">
      <c r="B461" s="112" t="s">
        <v>140</v>
      </c>
      <c r="C461" s="112"/>
      <c r="D461" s="89" t="s">
        <v>246</v>
      </c>
      <c r="E461" s="89" t="s">
        <v>166</v>
      </c>
      <c r="F461" s="89" t="s">
        <v>204</v>
      </c>
    </row>
    <row r="462" spans="2:6" ht="62.4" customHeight="1" x14ac:dyDescent="0.35">
      <c r="B462" s="69" t="s">
        <v>6</v>
      </c>
      <c r="C462" s="91"/>
      <c r="D462" s="70" t="str">
        <f>IFERROR(_xlfn.XLOOKUP(C462, 'Aide et cotations'!$A$201:$A$204, 'Aide et cotations'!$B$201:$B$204), "")</f>
        <v/>
      </c>
      <c r="E462" s="71" t="str" cm="1">
        <f t="array" ref="E462">IF(C462="", "", IF(C462="Non concerné", 0,
   IFERROR(
      MAX(
         _xlfn._xlws.FILTER(
            INDEX('Aide et cotations'!$A$2:$CN$380,, MATCH(B462, 'Aide et cotations'!$A$1:$CN$1, 0)),
            'Aide et cotations'!$A$2:$A$380 = C462
         )
      ),
   "")
))</f>
        <v/>
      </c>
      <c r="F462" s="71" t="str">
        <f>IF('Outil de calcul'!C462="", "", IF('Outil de calcul'!C462="Non concerné", 0, IFERROR(MAX(INDEX('Aide et cotations'!$A$1:$BN$380, 0, MATCH('Outil de calcul'!B462,'Aide et cotations'!$A$1:$CN$1, 0))), "")))</f>
        <v/>
      </c>
    </row>
    <row r="463" spans="2:6" x14ac:dyDescent="0.35">
      <c r="B463" s="69" t="s">
        <v>7</v>
      </c>
      <c r="C463" s="91"/>
      <c r="D463" s="70" t="str">
        <f>IFERROR(_xlfn.XLOOKUP(C463, 'Aide et cotations'!$A$205:$A$208, 'Aide et cotations'!$B$205:$B$208), "")</f>
        <v/>
      </c>
      <c r="E463" s="71" t="str" cm="1">
        <f t="array" ref="E463">IF(C463="", "", IF(C463="Non concerné", 0,
   IFERROR(
      MAX(
         _xlfn._xlws.FILTER(
            INDEX('Aide et cotations'!$A$2:$CN$380,, MATCH(B463, 'Aide et cotations'!$A$1:$CN$1, 0)),
            'Aide et cotations'!$A$2:$A$380 = C463
         )
      ),
   "")
))</f>
        <v/>
      </c>
      <c r="F463" s="71" t="str">
        <f>IF('Outil de calcul'!C463="", "", IF('Outil de calcul'!C463="Non concerné", 0, IFERROR(MAX(INDEX('Aide et cotations'!$A$1:$BN$380, 0, MATCH('Outil de calcul'!B463,'Aide et cotations'!$A$1:$CN$1, 0))), "")))</f>
        <v/>
      </c>
    </row>
    <row r="464" spans="2:6" ht="31.2" customHeight="1" x14ac:dyDescent="0.35">
      <c r="B464" s="69" t="s">
        <v>16</v>
      </c>
      <c r="C464" s="91"/>
      <c r="D464" s="70" t="str">
        <f>IFERROR(_xlfn.XLOOKUP(C464, 'Aide et cotations'!$A$209:$A$213, 'Aide et cotations'!$B$209:$B$213), "")</f>
        <v/>
      </c>
      <c r="E464" s="71" t="str" cm="1">
        <f t="array" ref="E464">IF(C464="", "", IF(C464="Non concerné", 0,
   IFERROR(
      MAX(
         _xlfn._xlws.FILTER(
            INDEX('Aide et cotations'!$A$2:$CN$380,, MATCH(B464, 'Aide et cotations'!$A$1:$CN$1, 0)),
            'Aide et cotations'!$A$2:$A$380 = C464
         )
      ),
   "")
))</f>
        <v/>
      </c>
      <c r="F464" s="71" t="str">
        <f>IF('Outil de calcul'!C464="", "", IF('Outil de calcul'!C464="Non concerné", 0, IFERROR(MAX(INDEX('Aide et cotations'!$A$1:$BN$380, 0, MATCH('Outil de calcul'!B464,'Aide et cotations'!$A$1:$CN$1, 0))), "")))</f>
        <v/>
      </c>
    </row>
    <row r="465" spans="2:6" ht="5.4" customHeight="1" x14ac:dyDescent="0.35"/>
    <row r="466" spans="2:6" ht="18" x14ac:dyDescent="0.4">
      <c r="B466" s="113" t="s">
        <v>235</v>
      </c>
      <c r="C466" s="113"/>
      <c r="D466" s="113"/>
      <c r="E466" s="113"/>
      <c r="F466" s="113"/>
    </row>
    <row r="467" spans="2:6" ht="9.6" customHeight="1" x14ac:dyDescent="0.35"/>
    <row r="468" spans="2:6" ht="18" x14ac:dyDescent="0.35">
      <c r="B468" s="112" t="s">
        <v>58</v>
      </c>
      <c r="C468" s="112"/>
      <c r="D468" s="89" t="s">
        <v>246</v>
      </c>
      <c r="E468" s="89" t="s">
        <v>166</v>
      </c>
      <c r="F468" s="89" t="s">
        <v>204</v>
      </c>
    </row>
    <row r="469" spans="2:6" ht="62.4" customHeight="1" x14ac:dyDescent="0.35">
      <c r="B469" s="69" t="s">
        <v>57</v>
      </c>
      <c r="C469" s="91"/>
      <c r="D469" s="70" t="str">
        <f>IFERROR(_xlfn.XLOOKUP(C469, 'Aide et cotations'!$A$88:$A$92, 'Aide et cotations'!$B$88:$B$92), "")</f>
        <v/>
      </c>
      <c r="E469" s="71" t="str" cm="1">
        <f t="array" ref="E469">IF(C469="", "", IF(C469="Non concerné", 0,
   IFERROR(
      MAX(
         _xlfn._xlws.FILTER(
            INDEX('Aide et cotations'!$A$2:$CN$380,, MATCH(B469, 'Aide et cotations'!$A$1:$CN$1, 0)),
            'Aide et cotations'!$A$2:$A$380 = C469
         )
      ),
   "")
))</f>
        <v/>
      </c>
      <c r="F469" s="71" t="str">
        <f>IF('Outil de calcul'!C469="", "", IF('Outil de calcul'!C469="Non concerné", 0, IFERROR(MAX(INDEX('Aide et cotations'!$A$1:$BN$380, 0, MATCH('Outil de calcul'!B469,'Aide et cotations'!$A$1:$CN$1, 0))), "")))</f>
        <v/>
      </c>
    </row>
    <row r="470" spans="2:6" x14ac:dyDescent="0.35">
      <c r="B470" s="69" t="s">
        <v>23</v>
      </c>
      <c r="C470" s="96"/>
      <c r="D470" s="74"/>
      <c r="E470" s="75"/>
      <c r="F470" s="75"/>
    </row>
    <row r="471" spans="2:6" ht="62.4" customHeight="1" x14ac:dyDescent="0.35">
      <c r="B471" s="73" t="s">
        <v>59</v>
      </c>
      <c r="C471" s="91"/>
      <c r="D471" s="70" t="str">
        <f>IFERROR(_xlfn.XLOOKUP(C471, 'Aide et cotations'!$A$93:$A$95, 'Aide et cotations'!$B$93:$B$95), "")</f>
        <v/>
      </c>
      <c r="E471" s="71" t="str" cm="1">
        <f t="array" ref="E471">IF(C471="", "", IF(C471="Non concerné", 0,
   IFERROR(
      MAX(
         _xlfn._xlws.FILTER(
            INDEX('Aide et cotations'!$A$2:$CN$380,, MATCH(B471, 'Aide et cotations'!$A$1:$CN$1, 0)),
            'Aide et cotations'!$A$2:$A$380 = C471
         )
      ),
   "")
))</f>
        <v/>
      </c>
      <c r="F471" s="71" t="str">
        <f>IF('Outil de calcul'!C471="", "", IF('Outil de calcul'!C471="Non concerné", 0, IFERROR(MAX(INDEX('Aide et cotations'!$A$1:$BN$380, 0, MATCH('Outil de calcul'!B471,'Aide et cotations'!$A$1:$CN$1, 0))), "")))</f>
        <v/>
      </c>
    </row>
    <row r="472" spans="2:6" ht="46.95" customHeight="1" x14ac:dyDescent="0.35">
      <c r="B472" s="73" t="s">
        <v>60</v>
      </c>
      <c r="C472" s="91"/>
      <c r="D472" s="70" t="str">
        <f>IFERROR(_xlfn.XLOOKUP(C472, 'Aide et cotations'!$A$96:$A$98, 'Aide et cotations'!$B$96:$B$98), "")</f>
        <v/>
      </c>
      <c r="E472" s="71" t="str" cm="1">
        <f t="array" ref="E472">IF(C472="", "", IF(C472="Non concerné", 0,
   IFERROR(
      MAX(
         _xlfn._xlws.FILTER(
            INDEX('Aide et cotations'!$A$2:$CN$380,, MATCH(B472, 'Aide et cotations'!$A$1:$CN$1, 0)),
            'Aide et cotations'!$A$2:$A$380 = C472
         )
      ),
   "")
))</f>
        <v/>
      </c>
      <c r="F472" s="71" t="str">
        <f>IF('Outil de calcul'!C472="", "", IF('Outil de calcul'!C472="Non concerné", 0, IFERROR(MAX(INDEX('Aide et cotations'!$A$1:$BN$380, 0, MATCH('Outil de calcul'!B472,'Aide et cotations'!$A$1:$CN$1, 0))), "")))</f>
        <v/>
      </c>
    </row>
    <row r="473" spans="2:6" ht="46.95" customHeight="1" x14ac:dyDescent="0.35">
      <c r="B473" s="73" t="s">
        <v>62</v>
      </c>
      <c r="C473" s="91"/>
      <c r="D473" s="70" t="str">
        <f>IFERROR(_xlfn.XLOOKUP(C473, 'Aide et cotations'!$A$99:$A$101, 'Aide et cotations'!$B$99:$B$101), "")</f>
        <v/>
      </c>
      <c r="E473" s="71" t="str" cm="1">
        <f t="array" ref="E473">IF(C473="", "", IF(C473="Non concerné", 0,
   IFERROR(
      MAX(
         _xlfn._xlws.FILTER(
            INDEX('Aide et cotations'!$A$2:$CN$380,, MATCH(B473, 'Aide et cotations'!$A$1:$CN$1, 0)),
            'Aide et cotations'!$A$2:$A$380 = C473
         )
      ),
   "")
))</f>
        <v/>
      </c>
      <c r="F473" s="71" t="str">
        <f>IF('Outil de calcul'!C473="", "", IF('Outil de calcul'!C473="Non concerné", 0, IFERROR(MAX(INDEX('Aide et cotations'!$A$1:$BN$380, 0, MATCH('Outil de calcul'!B473,'Aide et cotations'!$A$1:$CN$1, 0))), "")))</f>
        <v/>
      </c>
    </row>
    <row r="474" spans="2:6" ht="31.2" customHeight="1" x14ac:dyDescent="0.35">
      <c r="B474" s="73" t="s">
        <v>61</v>
      </c>
      <c r="C474" s="91"/>
      <c r="D474" s="70" t="str">
        <f>IFERROR(_xlfn.XLOOKUP(C474, 'Aide et cotations'!$A$102:$A$104, 'Aide et cotations'!$B$102:$B$104), "")</f>
        <v/>
      </c>
      <c r="E474" s="71" t="str" cm="1">
        <f t="array" ref="E474">IF(C474="", "", IF(C474="Non concerné", 0,
   IFERROR(
      MAX(
         _xlfn._xlws.FILTER(
            INDEX('Aide et cotations'!$A$2:$CN$380,, MATCH(B474, 'Aide et cotations'!$A$1:$CN$1, 0)),
            'Aide et cotations'!$A$2:$A$380 = C474
         )
      ),
   "")
))</f>
        <v/>
      </c>
      <c r="F474" s="71" t="str">
        <f>IF('Outil de calcul'!C474="", "", IF('Outil de calcul'!C474="Non concerné", 0, IFERROR(MAX(INDEX('Aide et cotations'!$A$1:$BN$380, 0, MATCH('Outil de calcul'!B474,'Aide et cotations'!$A$1:$CN$1, 0))), "")))</f>
        <v/>
      </c>
    </row>
    <row r="475" spans="2:6" ht="18" x14ac:dyDescent="0.35">
      <c r="B475" s="112" t="s">
        <v>141</v>
      </c>
      <c r="C475" s="112"/>
      <c r="D475" s="89" t="s">
        <v>246</v>
      </c>
      <c r="E475" s="89" t="s">
        <v>166</v>
      </c>
      <c r="F475" s="89" t="s">
        <v>204</v>
      </c>
    </row>
    <row r="476" spans="2:6" ht="46.95" customHeight="1" x14ac:dyDescent="0.35">
      <c r="B476" s="69" t="s">
        <v>145</v>
      </c>
      <c r="C476" s="91"/>
      <c r="D476" s="70" t="str">
        <f>IFERROR(_xlfn.XLOOKUP(C476, 'Aide et cotations'!$A$105:$A$108, 'Aide et cotations'!$B$105:$B$108), "")</f>
        <v/>
      </c>
      <c r="E476" s="71" t="str" cm="1">
        <f t="array" ref="E476">IF(C476="", "", IF(C476="Non concerné", 0,
   IFERROR(
      MAX(
         _xlfn._xlws.FILTER(
            INDEX('Aide et cotations'!$A$2:$CN$380,, MATCH(B476, 'Aide et cotations'!$A$1:$CN$1, 0)),
            'Aide et cotations'!$A$2:$A$380 = C476
         )
      ),
   "")
))</f>
        <v/>
      </c>
      <c r="F476" s="71" t="str">
        <f>IF('Outil de calcul'!C476="", "", IF('Outil de calcul'!C476="Non concerné", 0, IFERROR(MAX(INDEX('Aide et cotations'!$A$1:$BN$380, 0, MATCH('Outil de calcul'!B476,'Aide et cotations'!$A$1:$CN$1, 0))), "")))</f>
        <v/>
      </c>
    </row>
    <row r="477" spans="2:6" ht="46.95" customHeight="1" x14ac:dyDescent="0.35">
      <c r="B477" s="72" t="s">
        <v>225</v>
      </c>
      <c r="C477" s="91"/>
      <c r="D477" s="70" t="str">
        <f>IFERROR(_xlfn.XLOOKUP(C477, 'Aide et cotations'!$A$109:$A$111, 'Aide et cotations'!$B$109:$B$111), "")</f>
        <v/>
      </c>
      <c r="E477" s="71" t="str" cm="1">
        <f t="array" ref="E477">IF(C477="", "", IF(C477="Non concerné", 0,
   IFERROR(
      MAX(
         _xlfn._xlws.FILTER(
            INDEX('Aide et cotations'!$A$2:$CN$380,, MATCH(B477, 'Aide et cotations'!$A$1:$CN$1, 0)),
            'Aide et cotations'!$A$2:$A$380 = C477
         )
      ),
   "")
))</f>
        <v/>
      </c>
      <c r="F477" s="71" t="str">
        <f>IF('Outil de calcul'!C477="", "", IF('Outil de calcul'!C477="Non concerné", 0, IFERROR(MAX(INDEX('Aide et cotations'!$A$1:$BN$380, 0, MATCH('Outil de calcul'!B477,'Aide et cotations'!$A$1:$CN$1, 0))), "")))</f>
        <v/>
      </c>
    </row>
    <row r="478" spans="2:6" x14ac:dyDescent="0.35">
      <c r="B478" s="69" t="s">
        <v>12</v>
      </c>
      <c r="C478" s="97"/>
      <c r="D478" s="74"/>
      <c r="E478" s="75"/>
      <c r="F478" s="75"/>
    </row>
    <row r="479" spans="2:6" x14ac:dyDescent="0.35">
      <c r="B479" s="73" t="s">
        <v>63</v>
      </c>
      <c r="C479" s="91"/>
      <c r="D479" s="70" t="str">
        <f>IFERROR(_xlfn.XLOOKUP(C479, 'Aide et cotations'!$A$112:$A$114, 'Aide et cotations'!$B$112:$B$114), "")</f>
        <v/>
      </c>
      <c r="E479" s="71" t="str" cm="1">
        <f t="array" ref="E479">IF(C479="", "", IF(C479="Non concerné", 0,
   IFERROR(
      MAX(
         _xlfn._xlws.FILTER(
            INDEX('Aide et cotations'!$A$2:$CN$380,, MATCH(B479, 'Aide et cotations'!$A$1:$CN$1, 0)),
            'Aide et cotations'!$A$2:$A$380 = C479
         )
      ),
   "")
))</f>
        <v/>
      </c>
      <c r="F479" s="71" t="str">
        <f>IF('Outil de calcul'!C479="", "", IF('Outil de calcul'!C479="Non concerné", 0, IFERROR(MAX(INDEX('Aide et cotations'!$A$1:$BN$380, 0, MATCH('Outil de calcul'!B479,'Aide et cotations'!$A$1:$CN$1, 0))), "")))</f>
        <v/>
      </c>
    </row>
    <row r="480" spans="2:6" x14ac:dyDescent="0.35">
      <c r="B480" s="73" t="s">
        <v>13</v>
      </c>
      <c r="C480" s="91"/>
      <c r="D480" s="70" t="str">
        <f>IFERROR(_xlfn.XLOOKUP(C480, 'Aide et cotations'!$A$115:$A$117, 'Aide et cotations'!$B$115:$B$117), "")</f>
        <v/>
      </c>
      <c r="E480" s="71" t="str" cm="1">
        <f t="array" ref="E480">IF(C480="", "", IF(C480="Non concerné", 0,
   IFERROR(
      MAX(
         _xlfn._xlws.FILTER(
            INDEX('Aide et cotations'!$A$2:$CN$380,, MATCH(B480, 'Aide et cotations'!$A$1:$CN$1, 0)),
            'Aide et cotations'!$A$2:$A$380 = C480
         )
      ),
   "")
))</f>
        <v/>
      </c>
      <c r="F480" s="71" t="str">
        <f>IF('Outil de calcul'!C480="", "", IF('Outil de calcul'!C480="Non concerné", 0, IFERROR(MAX(INDEX('Aide et cotations'!$A$1:$BN$380, 0, MATCH('Outil de calcul'!B480,'Aide et cotations'!$A$1:$CN$1, 0))), "")))</f>
        <v/>
      </c>
    </row>
    <row r="481" spans="2:6" x14ac:dyDescent="0.35">
      <c r="B481" s="73" t="s">
        <v>14</v>
      </c>
      <c r="C481" s="91"/>
      <c r="D481" s="70" t="str">
        <f>IFERROR(_xlfn.XLOOKUP(C481, 'Aide et cotations'!$A$118:$A$120, 'Aide et cotations'!$B$118:$B$120), "")</f>
        <v/>
      </c>
      <c r="E481" s="71" t="str" cm="1">
        <f t="array" ref="E481">IF(C481="", "", IF(C481="Non concerné", 0,
   IFERROR(
      MAX(
         _xlfn._xlws.FILTER(
            INDEX('Aide et cotations'!$A$2:$CN$380,, MATCH(B481, 'Aide et cotations'!$A$1:$CN$1, 0)),
            'Aide et cotations'!$A$2:$A$380 = C481
         )
      ),
   "")
))</f>
        <v/>
      </c>
      <c r="F481" s="71" t="str">
        <f>IF('Outil de calcul'!C481="", "", IF('Outil de calcul'!C481="Non concerné", 0, IFERROR(MAX(INDEX('Aide et cotations'!$A$1:$BN$380, 0, MATCH('Outil de calcul'!B481,'Aide et cotations'!$A$1:$CN$1, 0))), "")))</f>
        <v/>
      </c>
    </row>
    <row r="482" spans="2:6" x14ac:dyDescent="0.35">
      <c r="B482" s="73" t="s">
        <v>64</v>
      </c>
      <c r="C482" s="91"/>
      <c r="D482" s="70" t="str">
        <f>IFERROR(_xlfn.XLOOKUP(C482, 'Aide et cotations'!$A$121:$A$123, 'Aide et cotations'!$B$121:$B$123), "")</f>
        <v/>
      </c>
      <c r="E482" s="71" t="str" cm="1">
        <f t="array" ref="E482">IF(C482="", "", IF(C482="Non concerné", 0,
   IFERROR(
      MAX(
         _xlfn._xlws.FILTER(
            INDEX('Aide et cotations'!$A$2:$CN$380,, MATCH(B482, 'Aide et cotations'!$A$1:$CN$1, 0)),
            'Aide et cotations'!$A$2:$A$380 = C482
         )
      ),
   "")
))</f>
        <v/>
      </c>
      <c r="F482" s="71" t="str">
        <f>IF('Outil de calcul'!C482="", "", IF('Outil de calcul'!C482="Non concerné", 0, IFERROR(MAX(INDEX('Aide et cotations'!$A$1:$BN$380, 0, MATCH('Outil de calcul'!B482,'Aide et cotations'!$A$1:$CN$1, 0))), "")))</f>
        <v/>
      </c>
    </row>
    <row r="483" spans="2:6" x14ac:dyDescent="0.35">
      <c r="B483" s="73" t="s">
        <v>15</v>
      </c>
      <c r="C483" s="91"/>
      <c r="D483" s="70" t="str">
        <f>IFERROR(_xlfn.XLOOKUP(C483, 'Aide et cotations'!$A$124:$A$126, 'Aide et cotations'!$B$124:$B$126), "")</f>
        <v/>
      </c>
      <c r="E483" s="71" t="str" cm="1">
        <f t="array" ref="E483">IF(C483="", "", IF(C483="Non concerné", 0,
   IFERROR(
      MAX(
         _xlfn._xlws.FILTER(
            INDEX('Aide et cotations'!$A$2:$CN$380,, MATCH(B483, 'Aide et cotations'!$A$1:$CN$1, 0)),
            'Aide et cotations'!$A$2:$A$380 = C483
         )
      ),
   "")
))</f>
        <v/>
      </c>
      <c r="F483" s="71" t="str">
        <f>IF('Outil de calcul'!C483="", "", IF('Outil de calcul'!C483="Non concerné", 0, IFERROR(MAX(INDEX('Aide et cotations'!$A$1:$BN$380, 0, MATCH('Outil de calcul'!B483,'Aide et cotations'!$A$1:$CN$1, 0))), "")))</f>
        <v/>
      </c>
    </row>
    <row r="484" spans="2:6" x14ac:dyDescent="0.35">
      <c r="B484" s="73" t="s">
        <v>65</v>
      </c>
      <c r="C484" s="91"/>
      <c r="D484" s="70" t="str">
        <f>IFERROR(_xlfn.XLOOKUP(C484, 'Aide et cotations'!$A$127:$A$129, 'Aide et cotations'!$B$127:$B$129), "")</f>
        <v/>
      </c>
      <c r="E484" s="71" t="str" cm="1">
        <f t="array" ref="E484">IF(C484="", "", IF(C484="Non concerné", 0,
   IFERROR(
      MAX(
         _xlfn._xlws.FILTER(
            INDEX('Aide et cotations'!$A$2:$CN$380,, MATCH(B484, 'Aide et cotations'!$A$1:$CN$1, 0)),
            'Aide et cotations'!$A$2:$A$380 = C484
         )
      ),
   "")
))</f>
        <v/>
      </c>
      <c r="F484" s="71" t="str">
        <f>IF('Outil de calcul'!C484="", "", IF('Outil de calcul'!C484="Non concerné", 0, IFERROR(MAX(INDEX('Aide et cotations'!$A$1:$BN$380, 0, MATCH('Outil de calcul'!B484,'Aide et cotations'!$A$1:$CN$1, 0))), "")))</f>
        <v/>
      </c>
    </row>
    <row r="485" spans="2:6" ht="31.2" x14ac:dyDescent="0.35">
      <c r="B485" s="69" t="s">
        <v>201</v>
      </c>
      <c r="C485" s="91"/>
      <c r="D485" s="70" t="str">
        <f>IFERROR(_xlfn.XLOOKUP(C485, 'Aide et cotations'!$A$130:$A$134, 'Aide et cotations'!$B$130:$B$134), "")</f>
        <v/>
      </c>
      <c r="E485" s="71" t="str" cm="1">
        <f t="array" ref="E485">IF(C485="", "", IF(C485="Non concerné", 0,
   IFERROR(
      MAX(
         _xlfn._xlws.FILTER(
            INDEX('Aide et cotations'!$A$2:$CN$380,, MATCH(B485, 'Aide et cotations'!$A$1:$CN$1, 0)),
            'Aide et cotations'!$A$2:$A$380 = C485
         )
      ),
   "")
))</f>
        <v/>
      </c>
      <c r="F485" s="71" t="str">
        <f>IF('Outil de calcul'!C485="", "", IF('Outil de calcul'!C485="Non concerné", 0, IFERROR(MAX(INDEX('Aide et cotations'!$A$1:$BN$380, 0, MATCH('Outil de calcul'!B485,'Aide et cotations'!$A$1:$CN$1, 0))), "")))</f>
        <v/>
      </c>
    </row>
    <row r="486" spans="2:6" ht="31.2" x14ac:dyDescent="0.35">
      <c r="B486" s="69" t="s">
        <v>27</v>
      </c>
      <c r="C486" s="97"/>
      <c r="D486" s="74"/>
      <c r="E486" s="75"/>
      <c r="F486" s="75"/>
    </row>
    <row r="487" spans="2:6" x14ac:dyDescent="0.35">
      <c r="B487" s="73" t="s">
        <v>226</v>
      </c>
      <c r="C487" s="91"/>
      <c r="D487" s="70" t="str">
        <f>IFERROR(_xlfn.XLOOKUP(C487, 'Aide et cotations'!$A$135:$A$137, 'Aide et cotations'!$B$135:$B$137), "")</f>
        <v/>
      </c>
      <c r="E487" s="71" t="str" cm="1">
        <f t="array" ref="E487">IF(C487="", "", IF(C487="Non concerné", 0,
   IFERROR(
      MAX(
         _xlfn._xlws.FILTER(
            INDEX('Aide et cotations'!$A$2:$CN$380,, MATCH(B487, 'Aide et cotations'!$A$1:$CN$1, 0)),
            'Aide et cotations'!$A$2:$A$380 = C487
         )
      ),
   "")
))</f>
        <v/>
      </c>
      <c r="F487" s="71" t="str">
        <f>IF('Outil de calcul'!C487="", "", IF('Outil de calcul'!C487="Non concerné", 0, IFERROR(MAX(INDEX('Aide et cotations'!$A$1:$BN$380, 0, MATCH('Outil de calcul'!B487,'Aide et cotations'!$A$1:$CN$1, 0))), "")))</f>
        <v/>
      </c>
    </row>
    <row r="488" spans="2:6" x14ac:dyDescent="0.35">
      <c r="B488" s="73" t="s">
        <v>324</v>
      </c>
      <c r="C488" s="91"/>
      <c r="D488" s="70" t="str">
        <f>IFERROR(_xlfn.XLOOKUP(C488, 'Aide et cotations'!$A$138:$A$140, 'Aide et cotations'!$B$138:$B$140), "")</f>
        <v/>
      </c>
      <c r="E488" s="71" t="str" cm="1">
        <f t="array" ref="E488">IF(C488="", "", IF(C488="Non concerné", 0,
   IFERROR(
      MAX(
         _xlfn._xlws.FILTER(
            INDEX('Aide et cotations'!$A$2:$CN$380,, MATCH(B488, 'Aide et cotations'!$A$1:$CN$1, 0)),
            'Aide et cotations'!$A$2:$A$380 = C488
         )
      ),
   "")
))</f>
        <v/>
      </c>
      <c r="F488" s="71" t="str">
        <f>IF('Outil de calcul'!C488="", "", IF('Outil de calcul'!C488="Non concerné", 0, IFERROR(MAX(INDEX('Aide et cotations'!$A$1:$BN$380, 0, MATCH('Outil de calcul'!B488,'Aide et cotations'!$A$1:$CN$1, 0))), "")))</f>
        <v/>
      </c>
    </row>
    <row r="489" spans="2:6" x14ac:dyDescent="0.35">
      <c r="B489" s="73" t="s">
        <v>325</v>
      </c>
      <c r="C489" s="91"/>
      <c r="D489" s="70" t="str">
        <f>IFERROR(_xlfn.XLOOKUP(C489, 'Aide et cotations'!$A$141:$A$143, 'Aide et cotations'!$B$141:$B$143), "")</f>
        <v/>
      </c>
      <c r="E489" s="71" t="str" cm="1">
        <f t="array" ref="E489">IF(C489="", "", IF(C489="Non concerné", 0,
   IFERROR(
      MAX(
         _xlfn._xlws.FILTER(
            INDEX('Aide et cotations'!$A$2:$CN$380,, MATCH(B489, 'Aide et cotations'!$A$1:$CN$1, 0)),
            'Aide et cotations'!$A$2:$A$380 = C489
         )
      ),
   "")
))</f>
        <v/>
      </c>
      <c r="F489" s="71" t="str">
        <f>IF('Outil de calcul'!C489="", "", IF('Outil de calcul'!C489="Non concerné", 0, IFERROR(MAX(INDEX('Aide et cotations'!$A$1:$BN$380, 0, MATCH('Outil de calcul'!B489,'Aide et cotations'!$A$1:$CN$1, 0))), "")))</f>
        <v/>
      </c>
    </row>
    <row r="490" spans="2:6" x14ac:dyDescent="0.35">
      <c r="B490" s="73" t="s">
        <v>326</v>
      </c>
      <c r="C490" s="91"/>
      <c r="D490" s="70" t="str">
        <f>IFERROR(_xlfn.XLOOKUP(C490, 'Aide et cotations'!$A$144:$A$146, 'Aide et cotations'!$B$144:$B$146), "")</f>
        <v/>
      </c>
      <c r="E490" s="71" t="str" cm="1">
        <f t="array" ref="E490">IF(C490="", "", IF(C490="Non concerné", 0,
   IFERROR(
      MAX(
         _xlfn._xlws.FILTER(
            INDEX('Aide et cotations'!$A$2:$CN$380,, MATCH(B490, 'Aide et cotations'!$A$1:$CN$1, 0)),
            'Aide et cotations'!$A$2:$A$380 = C490
         )
      ),
   "")
))</f>
        <v/>
      </c>
      <c r="F490" s="71" t="str">
        <f>IF('Outil de calcul'!C490="", "", IF('Outil de calcul'!C490="Non concerné", 0, IFERROR(MAX(INDEX('Aide et cotations'!$A$1:$BN$380, 0, MATCH('Outil de calcul'!B490,'Aide et cotations'!$A$1:$CN$1, 0))), "")))</f>
        <v/>
      </c>
    </row>
    <row r="491" spans="2:6" ht="31.2" customHeight="1" x14ac:dyDescent="0.35">
      <c r="B491" s="69" t="s">
        <v>72</v>
      </c>
      <c r="C491" s="91"/>
      <c r="D491" s="70" t="str">
        <f>IFERROR(_xlfn.XLOOKUP(C491, 'Aide et cotations'!$A$147:$A$150, 'Aide et cotations'!$B$147:$B$150), "")</f>
        <v/>
      </c>
      <c r="E491" s="71" t="str" cm="1">
        <f t="array" ref="E491">IF(C491="", "", IF(C491="Non concerné", 0,
   IFERROR(
      MAX(
         _xlfn._xlws.FILTER(
            INDEX('Aide et cotations'!$A$2:$CN$380,, MATCH(B491, 'Aide et cotations'!$A$1:$CN$1, 0)),
            'Aide et cotations'!$A$2:$A$380 = C491
         )
      ),
   "")
))</f>
        <v/>
      </c>
      <c r="F491" s="71" t="str">
        <f>IF('Outil de calcul'!C491="", "", IF('Outil de calcul'!C491="Non concerné", 0, IFERROR(MAX(INDEX('Aide et cotations'!$A$1:$BN$380, 0, MATCH('Outil de calcul'!B491,'Aide et cotations'!$A$1:$CN$1, 0))), "")))</f>
        <v/>
      </c>
    </row>
    <row r="492" spans="2:6" x14ac:dyDescent="0.35">
      <c r="B492" s="69" t="s">
        <v>125</v>
      </c>
      <c r="C492" s="97"/>
      <c r="D492" s="74"/>
      <c r="E492" s="75"/>
      <c r="F492" s="75"/>
    </row>
    <row r="493" spans="2:6" x14ac:dyDescent="0.35">
      <c r="B493" s="73" t="s">
        <v>327</v>
      </c>
      <c r="C493" s="91"/>
      <c r="D493" s="70" t="str">
        <f>IFERROR(_xlfn.XLOOKUP(C493, 'Aide et cotations'!$A$151:$A$153, 'Aide et cotations'!$B$151:$B$153), "")</f>
        <v/>
      </c>
      <c r="E493" s="71" t="str" cm="1">
        <f t="array" ref="E493">IF(C493="", "", IF(C493="Non concerné", 0,
   IFERROR(
      MAX(
         _xlfn._xlws.FILTER(
            INDEX('Aide et cotations'!$A$2:$CN$380,, MATCH(B493, 'Aide et cotations'!$A$1:$CN$1, 0)),
            'Aide et cotations'!$A$2:$A$380 = C493
         )
      ),
   "")
))</f>
        <v/>
      </c>
      <c r="F493" s="71" t="str">
        <f>IF('Outil de calcul'!C493="", "", IF('Outil de calcul'!C493="Non concerné", 0, IFERROR(MAX(INDEX('Aide et cotations'!$A$1:$BN$380, 0, MATCH('Outil de calcul'!B493,'Aide et cotations'!$A$1:$CN$1, 0))), "")))</f>
        <v/>
      </c>
    </row>
    <row r="494" spans="2:6" x14ac:dyDescent="0.35">
      <c r="B494" s="73" t="s">
        <v>328</v>
      </c>
      <c r="C494" s="91"/>
      <c r="D494" s="70" t="str">
        <f>IFERROR(_xlfn.XLOOKUP(C494, 'Aide et cotations'!$A$154:$A$156, 'Aide et cotations'!$B$154:$B$156), "")</f>
        <v/>
      </c>
      <c r="E494" s="71" t="str" cm="1">
        <f t="array" ref="E494">IF(C494="", "", IF(C494="Non concerné", 0,
   IFERROR(
      MAX(
         _xlfn._xlws.FILTER(
            INDEX('Aide et cotations'!$A$2:$CN$380,, MATCH(B494, 'Aide et cotations'!$A$1:$CN$1, 0)),
            'Aide et cotations'!$A$2:$A$380 = C494
         )
      ),
   "")
))</f>
        <v/>
      </c>
      <c r="F494" s="71" t="str">
        <f>IF('Outil de calcul'!C494="", "", IF('Outil de calcul'!C494="Non concerné", 0, IFERROR(MAX(INDEX('Aide et cotations'!$A$1:$BN$380, 0, MATCH('Outil de calcul'!B494,'Aide et cotations'!$A$1:$CN$1, 0))), "")))</f>
        <v/>
      </c>
    </row>
    <row r="495" spans="2:6" x14ac:dyDescent="0.35">
      <c r="B495" s="73" t="s">
        <v>329</v>
      </c>
      <c r="C495" s="91"/>
      <c r="D495" s="70" t="str">
        <f>IFERROR(_xlfn.XLOOKUP(C495, 'Aide et cotations'!$A$157:$A$159, 'Aide et cotations'!$B$157:$B$159), "")</f>
        <v/>
      </c>
      <c r="E495" s="71" t="str" cm="1">
        <f t="array" ref="E495">IF(C495="", "", IF(C495="Non concerné", 0,
   IFERROR(
      MAX(
         _xlfn._xlws.FILTER(
            INDEX('Aide et cotations'!$A$2:$CN$380,, MATCH(B495, 'Aide et cotations'!$A$1:$CN$1, 0)),
            'Aide et cotations'!$A$2:$A$380 = C495
         )
      ),
   "")
))</f>
        <v/>
      </c>
      <c r="F495" s="71" t="str">
        <f>IF('Outil de calcul'!C495="", "", IF('Outil de calcul'!C495="Non concerné", 0, IFERROR(MAX(INDEX('Aide et cotations'!$A$1:$BN$380, 0, MATCH('Outil de calcul'!B495,'Aide et cotations'!$A$1:$CN$1, 0))), "")))</f>
        <v/>
      </c>
    </row>
    <row r="496" spans="2:6" x14ac:dyDescent="0.35">
      <c r="B496" s="73" t="s">
        <v>330</v>
      </c>
      <c r="C496" s="91"/>
      <c r="D496" s="70" t="str">
        <f>IFERROR(_xlfn.XLOOKUP(C496, 'Aide et cotations'!$A$160:$A$162, 'Aide et cotations'!$B$160:$B$162), "")</f>
        <v/>
      </c>
      <c r="E496" s="71" t="str" cm="1">
        <f t="array" ref="E496">IF(C496="", "", IF(C496="Non concerné", 0,
   IFERROR(
      MAX(
         _xlfn._xlws.FILTER(
            INDEX('Aide et cotations'!$A$2:$CN$380,, MATCH(B496, 'Aide et cotations'!$A$1:$CN$1, 0)),
            'Aide et cotations'!$A$2:$A$380 = C496
         )
      ),
   "")
))</f>
        <v/>
      </c>
      <c r="F496" s="71" t="str">
        <f>IF('Outil de calcul'!C496="", "", IF('Outil de calcul'!C496="Non concerné", 0, IFERROR(MAX(INDEX('Aide et cotations'!$A$1:$BN$380, 0, MATCH('Outil de calcul'!B496,'Aide et cotations'!$A$1:$CN$1, 0))), "")))</f>
        <v/>
      </c>
    </row>
    <row r="497" spans="2:6" ht="31.2" customHeight="1" x14ac:dyDescent="0.35">
      <c r="B497" s="69" t="s">
        <v>150</v>
      </c>
      <c r="C497" s="91"/>
      <c r="D497" s="70" t="str">
        <f>IFERROR(_xlfn.XLOOKUP(C497, 'Aide et cotations'!$A$163:$A$166, 'Aide et cotations'!$B$163:$B$166), "")</f>
        <v/>
      </c>
      <c r="E497" s="71" t="str" cm="1">
        <f t="array" ref="E497">IF(C497="", "", IF(C497="Non concerné", 0,
   IFERROR(
      MAX(
         _xlfn._xlws.FILTER(
            INDEX('Aide et cotations'!$A$2:$CN$380,, MATCH(B497, 'Aide et cotations'!$A$1:$CN$1, 0)),
            'Aide et cotations'!$A$2:$A$380 = C497
         )
      ),
   "")
))</f>
        <v/>
      </c>
      <c r="F497" s="71" t="str">
        <f>IF('Outil de calcul'!C497="", "", IF('Outil de calcul'!C497="Non concerné", 0, IFERROR(MAX(INDEX('Aide et cotations'!$A$1:$BN$380, 0, MATCH('Outil de calcul'!B497,'Aide et cotations'!$A$1:$CN$1, 0))), "")))</f>
        <v/>
      </c>
    </row>
    <row r="498" spans="2:6" ht="18" x14ac:dyDescent="0.35">
      <c r="B498" s="112" t="s">
        <v>139</v>
      </c>
      <c r="C498" s="112"/>
      <c r="D498" s="89" t="s">
        <v>246</v>
      </c>
      <c r="E498" s="89" t="s">
        <v>166</v>
      </c>
      <c r="F498" s="89" t="s">
        <v>204</v>
      </c>
    </row>
    <row r="499" spans="2:6" ht="46.95" customHeight="1" x14ac:dyDescent="0.35">
      <c r="B499" s="69" t="s">
        <v>190</v>
      </c>
      <c r="C499" s="91"/>
      <c r="D499" s="70" t="str">
        <f>IFERROR(_xlfn.XLOOKUP(C499, 'Aide et cotations'!$A$167:$A$169, 'Aide et cotations'!$B$167:$B$169), "")</f>
        <v/>
      </c>
      <c r="E499" s="71" t="str" cm="1">
        <f t="array" ref="E499">IF(C499="", "", IF(C499="Non concerné", 0,
   IFERROR(
      MAX(
         _xlfn._xlws.FILTER(
            INDEX('Aide et cotations'!$A$2:$CN$380,, MATCH(B499, 'Aide et cotations'!$A$1:$CN$1, 0)),
            'Aide et cotations'!$A$2:$A$380 = C499
         )
      ),
   "")
))</f>
        <v/>
      </c>
      <c r="F499" s="71" t="str">
        <f>IF('Outil de calcul'!C499="", "", IF('Outil de calcul'!C499="Non concerné", 0, IFERROR(MAX(INDEX('Aide et cotations'!$A$1:$BN$380, 0, MATCH('Outil de calcul'!B499,'Aide et cotations'!$A$1:$CN$1, 0))), "")))</f>
        <v/>
      </c>
    </row>
    <row r="500" spans="2:6" x14ac:dyDescent="0.35">
      <c r="B500" s="69" t="s">
        <v>91</v>
      </c>
      <c r="C500" s="97"/>
      <c r="D500" s="74"/>
      <c r="E500" s="75"/>
      <c r="F500" s="75"/>
    </row>
    <row r="501" spans="2:6" x14ac:dyDescent="0.35">
      <c r="B501" s="73" t="s">
        <v>29</v>
      </c>
      <c r="C501" s="91"/>
      <c r="D501" s="70" t="str">
        <f>IFERROR(_xlfn.XLOOKUP(C501, 'Aide et cotations'!$A$170:$A$173, 'Aide et cotations'!$B$170:$B$173), "")</f>
        <v/>
      </c>
      <c r="E501" s="71" t="str" cm="1">
        <f t="array" ref="E501">IF(C501="", "", IF(C501="Non concerné", 0,
   IFERROR(
      MAX(
         _xlfn._xlws.FILTER(
            INDEX('Aide et cotations'!$A$2:$CN$380,, MATCH(B501, 'Aide et cotations'!$A$1:$CN$1, 0)),
            'Aide et cotations'!$A$2:$A$380 = C501
         )
      ),
   "")
))</f>
        <v/>
      </c>
      <c r="F501" s="71" t="str">
        <f>IF('Outil de calcul'!C501="", "", IF('Outil de calcul'!C501="Non concerné", 0, IFERROR(MAX(INDEX('Aide et cotations'!$A$1:$BN$380, 0, MATCH('Outil de calcul'!B501,'Aide et cotations'!$A$1:$CN$1, 0))), "")))</f>
        <v/>
      </c>
    </row>
    <row r="502" spans="2:6" x14ac:dyDescent="0.35">
      <c r="B502" s="73" t="s">
        <v>82</v>
      </c>
      <c r="C502" s="91"/>
      <c r="D502" s="70" t="str">
        <f>IFERROR(_xlfn.XLOOKUP(C502, 'Aide et cotations'!$A$174:$A$177, 'Aide et cotations'!$B$174:$B$177), "")</f>
        <v/>
      </c>
      <c r="E502" s="71" t="str" cm="1">
        <f t="array" ref="E502">IF(C502="", "", IF(C502="Non concerné", 0,
   IFERROR(
      MAX(
         _xlfn._xlws.FILTER(
            INDEX('Aide et cotations'!$A$2:$CN$380,, MATCH(B502, 'Aide et cotations'!$A$1:$CN$1, 0)),
            'Aide et cotations'!$A$2:$A$380 = C502
         )
      ),
   "")
))</f>
        <v/>
      </c>
      <c r="F502" s="71" t="str">
        <f>IF('Outil de calcul'!C502="", "", IF('Outil de calcul'!C502="Non concerné", 0, IFERROR(MAX(INDEX('Aide et cotations'!$A$1:$BN$380, 0, MATCH('Outil de calcul'!B502,'Aide et cotations'!$A$1:$CN$1, 0))), "")))</f>
        <v/>
      </c>
    </row>
    <row r="503" spans="2:6" ht="31.2" customHeight="1" x14ac:dyDescent="0.35">
      <c r="B503" s="73" t="s">
        <v>126</v>
      </c>
      <c r="C503" s="91"/>
      <c r="D503" s="70" t="str">
        <f>IFERROR(_xlfn.XLOOKUP(C503, 'Aide et cotations'!$A$178:$A$181, 'Aide et cotations'!$B$178:$B$181), "")</f>
        <v/>
      </c>
      <c r="E503" s="71" t="str" cm="1">
        <f t="array" ref="E503">IF(C503="", "", IF(C503="Non concerné", 0,
   IFERROR(
      MAX(
         _xlfn._xlws.FILTER(
            INDEX('Aide et cotations'!$A$2:$CN$380,, MATCH(B503, 'Aide et cotations'!$A$1:$CN$1, 0)),
            'Aide et cotations'!$A$2:$A$380 = C503
         )
      ),
   "")
))</f>
        <v/>
      </c>
      <c r="F503" s="71" t="str">
        <f>IF('Outil de calcul'!C503="", "", IF('Outil de calcul'!C503="Non concerné", 0, IFERROR(MAX(INDEX('Aide et cotations'!$A$1:$BN$380, 0, MATCH('Outil de calcul'!B503,'Aide et cotations'!$A$1:$CN$1, 0))), "")))</f>
        <v/>
      </c>
    </row>
    <row r="504" spans="2:6" x14ac:dyDescent="0.35">
      <c r="B504" s="73" t="s">
        <v>31</v>
      </c>
      <c r="C504" s="91"/>
      <c r="D504" s="70" t="str">
        <f>IFERROR(_xlfn.XLOOKUP(C504, 'Aide et cotations'!$A$182:$A$185, 'Aide et cotations'!$B$182:$B$185), "")</f>
        <v/>
      </c>
      <c r="E504" s="71" t="str" cm="1">
        <f t="array" ref="E504">IF(C504="", "", IF(C504="Non concerné", 0,
   IFERROR(
      MAX(
         _xlfn._xlws.FILTER(
            INDEX('Aide et cotations'!$A$2:$CN$380,, MATCH(B504, 'Aide et cotations'!$A$1:$CN$1, 0)),
            'Aide et cotations'!$A$2:$A$380 = C504
         )
      ),
   "")
))</f>
        <v/>
      </c>
      <c r="F504" s="71" t="str">
        <f>IF('Outil de calcul'!C504="", "", IF('Outil de calcul'!C504="Non concerné", 0, IFERROR(MAX(INDEX('Aide et cotations'!$A$1:$BN$380, 0, MATCH('Outil de calcul'!B504,'Aide et cotations'!$A$1:$CN$1, 0))), "")))</f>
        <v/>
      </c>
    </row>
    <row r="505" spans="2:6" x14ac:dyDescent="0.35">
      <c r="B505" s="73" t="s">
        <v>30</v>
      </c>
      <c r="C505" s="91"/>
      <c r="D505" s="70" t="str">
        <f>IFERROR(_xlfn.XLOOKUP(C505, 'Aide et cotations'!$A$186:$A$189, 'Aide et cotations'!$B$186:$B$189), "")</f>
        <v/>
      </c>
      <c r="E505" s="71" t="str" cm="1">
        <f t="array" ref="E505">IF(C505="", "", IF(C505="Non concerné", 0,
   IFERROR(
      MAX(
         _xlfn._xlws.FILTER(
            INDEX('Aide et cotations'!$A$2:$CN$380,, MATCH(B505, 'Aide et cotations'!$A$1:$CN$1, 0)),
            'Aide et cotations'!$A$2:$A$380 = C505
         )
      ),
   "")
))</f>
        <v/>
      </c>
      <c r="F505" s="71" t="str">
        <f>IF('Outil de calcul'!C505="", "", IF('Outil de calcul'!C505="Non concerné", 0, IFERROR(MAX(INDEX('Aide et cotations'!$A$1:$BN$380, 0, MATCH('Outil de calcul'!B505,'Aide et cotations'!$A$1:$CN$1, 0))), "")))</f>
        <v/>
      </c>
    </row>
    <row r="506" spans="2:6" ht="46.95" customHeight="1" x14ac:dyDescent="0.35">
      <c r="B506" s="69" t="s">
        <v>88</v>
      </c>
      <c r="C506" s="91"/>
      <c r="D506" s="70" t="str">
        <f>IFERROR(_xlfn.XLOOKUP(C506, 'Aide et cotations'!$A$190:$A$194, 'Aide et cotations'!$B$190:$B$194), "")</f>
        <v/>
      </c>
      <c r="E506" s="71" t="str" cm="1">
        <f t="array" ref="E506">IF(C506="", "", IF(C506="Non concerné", 0,
   IFERROR(
      MAX(
         _xlfn._xlws.FILTER(
            INDEX('Aide et cotations'!$A$2:$CN$380,, MATCH(B506, 'Aide et cotations'!$A$1:$CN$1, 0)),
            'Aide et cotations'!$A$2:$A$380 = C506
         )
      ),
   "")
))</f>
        <v/>
      </c>
      <c r="F506" s="71" t="str">
        <f>IF('Outil de calcul'!C506="", "", IF('Outil de calcul'!C506="Non concerné", 0, IFERROR(MAX(INDEX('Aide et cotations'!$A$1:$BN$380, 0, MATCH('Outil de calcul'!B506,'Aide et cotations'!$A$1:$CN$1, 0))), "")))</f>
        <v/>
      </c>
    </row>
    <row r="507" spans="2:6" x14ac:dyDescent="0.35">
      <c r="B507" s="69" t="s">
        <v>92</v>
      </c>
      <c r="C507" s="91"/>
      <c r="D507" s="70" t="str">
        <f>IFERROR(_xlfn.XLOOKUP(C507, 'Aide et cotations'!$A$195:$A$200, 'Aide et cotations'!$B$195:$B$200), "")</f>
        <v/>
      </c>
      <c r="E507" s="71" t="str" cm="1">
        <f t="array" ref="E507">IF(C507="", "", IF(C507="Non concerné", 0,
   IFERROR(
      MAX(
         _xlfn._xlws.FILTER(
            INDEX('Aide et cotations'!$A$2:$CN$380,, MATCH(B507, 'Aide et cotations'!$A$1:$CN$1, 0)),
            'Aide et cotations'!$A$2:$A$380 = C507
         )
      ),
   "")
))</f>
        <v/>
      </c>
      <c r="F507" s="71" t="str">
        <f>IF('Outil de calcul'!C507="", "", IF('Outil de calcul'!C507="Non concerné", 0, IFERROR(MAX(INDEX('Aide et cotations'!$A$1:$BN$380, 0, MATCH('Outil de calcul'!B507,'Aide et cotations'!$A$1:$CN$1, 0))), "")))</f>
        <v/>
      </c>
    </row>
    <row r="508" spans="2:6" ht="18" x14ac:dyDescent="0.35">
      <c r="B508" s="112" t="s">
        <v>140</v>
      </c>
      <c r="C508" s="112"/>
      <c r="D508" s="89" t="s">
        <v>246</v>
      </c>
      <c r="E508" s="89" t="s">
        <v>166</v>
      </c>
      <c r="F508" s="89" t="s">
        <v>204</v>
      </c>
    </row>
    <row r="509" spans="2:6" ht="62.4" customHeight="1" x14ac:dyDescent="0.35">
      <c r="B509" s="69" t="s">
        <v>6</v>
      </c>
      <c r="C509" s="91"/>
      <c r="D509" s="70" t="str">
        <f>IFERROR(_xlfn.XLOOKUP(C509, 'Aide et cotations'!$A$201:$A$204, 'Aide et cotations'!$B$201:$B$204), "")</f>
        <v/>
      </c>
      <c r="E509" s="71" t="str" cm="1">
        <f t="array" ref="E509">IF(C509="", "", IF(C509="Non concerné", 0,
   IFERROR(
      MAX(
         _xlfn._xlws.FILTER(
            INDEX('Aide et cotations'!$A$2:$CN$380,, MATCH(B509, 'Aide et cotations'!$A$1:$CN$1, 0)),
            'Aide et cotations'!$A$2:$A$380 = C509
         )
      ),
   "")
))</f>
        <v/>
      </c>
      <c r="F509" s="71" t="str">
        <f>IF('Outil de calcul'!C509="", "", IF('Outil de calcul'!C509="Non concerné", 0, IFERROR(MAX(INDEX('Aide et cotations'!$A$1:$BN$380, 0, MATCH('Outil de calcul'!B509,'Aide et cotations'!$A$1:$CN$1, 0))), "")))</f>
        <v/>
      </c>
    </row>
    <row r="510" spans="2:6" x14ac:dyDescent="0.35">
      <c r="B510" s="69" t="s">
        <v>7</v>
      </c>
      <c r="C510" s="91"/>
      <c r="D510" s="70" t="str">
        <f>IFERROR(_xlfn.XLOOKUP(C510, 'Aide et cotations'!$A$205:$A$208, 'Aide et cotations'!$B$205:$B$208), "")</f>
        <v/>
      </c>
      <c r="E510" s="71" t="str" cm="1">
        <f t="array" ref="E510">IF(C510="", "", IF(C510="Non concerné", 0,
   IFERROR(
      MAX(
         _xlfn._xlws.FILTER(
            INDEX('Aide et cotations'!$A$2:$CN$380,, MATCH(B510, 'Aide et cotations'!$A$1:$CN$1, 0)),
            'Aide et cotations'!$A$2:$A$380 = C510
         )
      ),
   "")
))</f>
        <v/>
      </c>
      <c r="F510" s="71" t="str">
        <f>IF('Outil de calcul'!C510="", "", IF('Outil de calcul'!C510="Non concerné", 0, IFERROR(MAX(INDEX('Aide et cotations'!$A$1:$BN$380, 0, MATCH('Outil de calcul'!B510,'Aide et cotations'!$A$1:$CN$1, 0))), "")))</f>
        <v/>
      </c>
    </row>
    <row r="511" spans="2:6" ht="31.2" customHeight="1" x14ac:dyDescent="0.35">
      <c r="B511" s="69" t="s">
        <v>16</v>
      </c>
      <c r="C511" s="91"/>
      <c r="D511" s="70" t="str">
        <f>IFERROR(_xlfn.XLOOKUP(C511, 'Aide et cotations'!$A$209:$A$213, 'Aide et cotations'!$B$209:$B$213), "")</f>
        <v/>
      </c>
      <c r="E511" s="71" t="str" cm="1">
        <f t="array" ref="E511">IF(C511="", "", IF(C511="Non concerné", 0,
   IFERROR(
      MAX(
         _xlfn._xlws.FILTER(
            INDEX('Aide et cotations'!$A$2:$CN$380,, MATCH(B511, 'Aide et cotations'!$A$1:$CN$1, 0)),
            'Aide et cotations'!$A$2:$A$380 = C511
         )
      ),
   "")
))</f>
        <v/>
      </c>
      <c r="F511" s="71" t="str">
        <f>IF('Outil de calcul'!C511="", "", IF('Outil de calcul'!C511="Non concerné", 0, IFERROR(MAX(INDEX('Aide et cotations'!$A$1:$BN$380, 0, MATCH('Outil de calcul'!B511,'Aide et cotations'!$A$1:$CN$1, 0))), "")))</f>
        <v/>
      </c>
    </row>
    <row r="512" spans="2:6" ht="6" customHeight="1" x14ac:dyDescent="0.35"/>
    <row r="513" spans="2:6" ht="18" x14ac:dyDescent="0.4">
      <c r="B513" s="113" t="s">
        <v>236</v>
      </c>
      <c r="C513" s="113"/>
      <c r="D513" s="113"/>
      <c r="E513" s="113"/>
      <c r="F513" s="113"/>
    </row>
    <row r="514" spans="2:6" ht="4.95" customHeight="1" x14ac:dyDescent="0.35"/>
    <row r="515" spans="2:6" ht="18" x14ac:dyDescent="0.35">
      <c r="B515" s="112" t="s">
        <v>58</v>
      </c>
      <c r="C515" s="112"/>
      <c r="D515" s="89" t="s">
        <v>246</v>
      </c>
      <c r="E515" s="89" t="s">
        <v>166</v>
      </c>
      <c r="F515" s="89" t="s">
        <v>204</v>
      </c>
    </row>
    <row r="516" spans="2:6" ht="62.4" customHeight="1" x14ac:dyDescent="0.35">
      <c r="B516" s="69" t="s">
        <v>57</v>
      </c>
      <c r="C516" s="91"/>
      <c r="D516" s="70" t="str">
        <f>IFERROR(_xlfn.XLOOKUP(C516, 'Aide et cotations'!$A$88:$A$92, 'Aide et cotations'!$B$88:$B$92), "")</f>
        <v/>
      </c>
      <c r="E516" s="71" t="str" cm="1">
        <f t="array" ref="E516">IF(C516="", "", IF(C516="Non concerné", 0,
   IFERROR(
      MAX(
         _xlfn._xlws.FILTER(
            INDEX('Aide et cotations'!$A$2:$CN$380,, MATCH(B516, 'Aide et cotations'!$A$1:$CN$1, 0)),
            'Aide et cotations'!$A$2:$A$380 = C516
         )
      ),
   "")
))</f>
        <v/>
      </c>
      <c r="F516" s="71" t="str">
        <f>IF('Outil de calcul'!C516="", "", IF('Outil de calcul'!C516="Non concerné", 0, IFERROR(MAX(INDEX('Aide et cotations'!$A$1:$BN$380, 0, MATCH('Outil de calcul'!B516,'Aide et cotations'!$A$1:$CN$1, 0))), "")))</f>
        <v/>
      </c>
    </row>
    <row r="517" spans="2:6" x14ac:dyDescent="0.35">
      <c r="B517" s="69" t="s">
        <v>23</v>
      </c>
      <c r="C517" s="96"/>
      <c r="D517" s="74"/>
      <c r="E517" s="75"/>
      <c r="F517" s="75"/>
    </row>
    <row r="518" spans="2:6" ht="62.4" customHeight="1" x14ac:dyDescent="0.35">
      <c r="B518" s="73" t="s">
        <v>59</v>
      </c>
      <c r="C518" s="91"/>
      <c r="D518" s="70" t="str">
        <f>IFERROR(_xlfn.XLOOKUP(C518, 'Aide et cotations'!$A$93:$A$95, 'Aide et cotations'!$B$93:$B$95), "")</f>
        <v/>
      </c>
      <c r="E518" s="71" t="str" cm="1">
        <f t="array" ref="E518">IF(C518="", "", IF(C518="Non concerné", 0,
   IFERROR(
      MAX(
         _xlfn._xlws.FILTER(
            INDEX('Aide et cotations'!$A$2:$CN$380,, MATCH(B518, 'Aide et cotations'!$A$1:$CN$1, 0)),
            'Aide et cotations'!$A$2:$A$380 = C518
         )
      ),
   "")
))</f>
        <v/>
      </c>
      <c r="F518" s="71" t="str">
        <f>IF('Outil de calcul'!C518="", "", IF('Outil de calcul'!C518="Non concerné", 0, IFERROR(MAX(INDEX('Aide et cotations'!$A$1:$BN$380, 0, MATCH('Outil de calcul'!B518,'Aide et cotations'!$A$1:$CN$1, 0))), "")))</f>
        <v/>
      </c>
    </row>
    <row r="519" spans="2:6" ht="46.95" customHeight="1" x14ac:dyDescent="0.35">
      <c r="B519" s="73" t="s">
        <v>60</v>
      </c>
      <c r="C519" s="91"/>
      <c r="D519" s="70" t="str">
        <f>IFERROR(_xlfn.XLOOKUP(C519, 'Aide et cotations'!$A$96:$A$98, 'Aide et cotations'!$B$96:$B$98), "")</f>
        <v/>
      </c>
      <c r="E519" s="71" t="str" cm="1">
        <f t="array" ref="E519">IF(C519="", "", IF(C519="Non concerné", 0,
   IFERROR(
      MAX(
         _xlfn._xlws.FILTER(
            INDEX('Aide et cotations'!$A$2:$CN$380,, MATCH(B519, 'Aide et cotations'!$A$1:$CN$1, 0)),
            'Aide et cotations'!$A$2:$A$380 = C519
         )
      ),
   "")
))</f>
        <v/>
      </c>
      <c r="F519" s="71" t="str">
        <f>IF('Outil de calcul'!C519="", "", IF('Outil de calcul'!C519="Non concerné", 0, IFERROR(MAX(INDEX('Aide et cotations'!$A$1:$BN$380, 0, MATCH('Outil de calcul'!B519,'Aide et cotations'!$A$1:$CN$1, 0))), "")))</f>
        <v/>
      </c>
    </row>
    <row r="520" spans="2:6" ht="46.95" customHeight="1" x14ac:dyDescent="0.35">
      <c r="B520" s="73" t="s">
        <v>62</v>
      </c>
      <c r="C520" s="91"/>
      <c r="D520" s="70" t="str">
        <f>IFERROR(_xlfn.XLOOKUP(C520, 'Aide et cotations'!$A$99:$A$101, 'Aide et cotations'!$B$99:$B$101), "")</f>
        <v/>
      </c>
      <c r="E520" s="71" t="str" cm="1">
        <f t="array" ref="E520">IF(C520="", "", IF(C520="Non concerné", 0,
   IFERROR(
      MAX(
         _xlfn._xlws.FILTER(
            INDEX('Aide et cotations'!$A$2:$CN$380,, MATCH(B520, 'Aide et cotations'!$A$1:$CN$1, 0)),
            'Aide et cotations'!$A$2:$A$380 = C520
         )
      ),
   "")
))</f>
        <v/>
      </c>
      <c r="F520" s="71" t="str">
        <f>IF('Outil de calcul'!C520="", "", IF('Outil de calcul'!C520="Non concerné", 0, IFERROR(MAX(INDEX('Aide et cotations'!$A$1:$BN$380, 0, MATCH('Outil de calcul'!B520,'Aide et cotations'!$A$1:$CN$1, 0))), "")))</f>
        <v/>
      </c>
    </row>
    <row r="521" spans="2:6" ht="31.2" customHeight="1" x14ac:dyDescent="0.35">
      <c r="B521" s="73" t="s">
        <v>61</v>
      </c>
      <c r="C521" s="91"/>
      <c r="D521" s="70" t="str">
        <f>IFERROR(_xlfn.XLOOKUP(C521, 'Aide et cotations'!$A$102:$A$104, 'Aide et cotations'!$B$102:$B$104), "")</f>
        <v/>
      </c>
      <c r="E521" s="71" t="str" cm="1">
        <f t="array" ref="E521">IF(C521="", "", IF(C521="Non concerné", 0,
   IFERROR(
      MAX(
         _xlfn._xlws.FILTER(
            INDEX('Aide et cotations'!$A$2:$CN$380,, MATCH(B521, 'Aide et cotations'!$A$1:$CN$1, 0)),
            'Aide et cotations'!$A$2:$A$380 = C521
         )
      ),
   "")
))</f>
        <v/>
      </c>
      <c r="F521" s="71" t="str">
        <f>IF('Outil de calcul'!C521="", "", IF('Outil de calcul'!C521="Non concerné", 0, IFERROR(MAX(INDEX('Aide et cotations'!$A$1:$BN$380, 0, MATCH('Outil de calcul'!B521,'Aide et cotations'!$A$1:$CN$1, 0))), "")))</f>
        <v/>
      </c>
    </row>
    <row r="522" spans="2:6" ht="18" x14ac:dyDescent="0.35">
      <c r="B522" s="112" t="s">
        <v>141</v>
      </c>
      <c r="C522" s="112"/>
      <c r="D522" s="89" t="s">
        <v>246</v>
      </c>
      <c r="E522" s="89" t="s">
        <v>166</v>
      </c>
      <c r="F522" s="89" t="s">
        <v>204</v>
      </c>
    </row>
    <row r="523" spans="2:6" ht="46.95" customHeight="1" x14ac:dyDescent="0.35">
      <c r="B523" s="69" t="s">
        <v>145</v>
      </c>
      <c r="C523" s="91"/>
      <c r="D523" s="70" t="str">
        <f>IFERROR(_xlfn.XLOOKUP(C523, 'Aide et cotations'!$A$105:$A$108, 'Aide et cotations'!$B$105:$B$108), "")</f>
        <v/>
      </c>
      <c r="E523" s="71" t="str" cm="1">
        <f t="array" ref="E523">IF(C523="", "", IF(C523="Non concerné", 0,
   IFERROR(
      MAX(
         _xlfn._xlws.FILTER(
            INDEX('Aide et cotations'!$A$2:$CN$380,, MATCH(B523, 'Aide et cotations'!$A$1:$CN$1, 0)),
            'Aide et cotations'!$A$2:$A$380 = C523
         )
      ),
   "")
))</f>
        <v/>
      </c>
      <c r="F523" s="71" t="str">
        <f>IF('Outil de calcul'!C523="", "", IF('Outil de calcul'!C523="Non concerné", 0, IFERROR(MAX(INDEX('Aide et cotations'!$A$1:$BN$380, 0, MATCH('Outil de calcul'!B523,'Aide et cotations'!$A$1:$CN$1, 0))), "")))</f>
        <v/>
      </c>
    </row>
    <row r="524" spans="2:6" ht="46.95" customHeight="1" x14ac:dyDescent="0.35">
      <c r="B524" s="72" t="s">
        <v>225</v>
      </c>
      <c r="C524" s="91"/>
      <c r="D524" s="70" t="str">
        <f>IFERROR(_xlfn.XLOOKUP(C524, 'Aide et cotations'!$A$109:$A$111, 'Aide et cotations'!$B$109:$B$111), "")</f>
        <v/>
      </c>
      <c r="E524" s="71" t="str" cm="1">
        <f t="array" ref="E524">IF(C524="", "", IF(C524="Non concerné", 0,
   IFERROR(
      MAX(
         _xlfn._xlws.FILTER(
            INDEX('Aide et cotations'!$A$2:$CN$380,, MATCH(B524, 'Aide et cotations'!$A$1:$CN$1, 0)),
            'Aide et cotations'!$A$2:$A$380 = C524
         )
      ),
   "")
))</f>
        <v/>
      </c>
      <c r="F524" s="71" t="str">
        <f>IF('Outil de calcul'!C524="", "", IF('Outil de calcul'!C524="Non concerné", 0, IFERROR(MAX(INDEX('Aide et cotations'!$A$1:$BN$380, 0, MATCH('Outil de calcul'!B524,'Aide et cotations'!$A$1:$CN$1, 0))), "")))</f>
        <v/>
      </c>
    </row>
    <row r="525" spans="2:6" x14ac:dyDescent="0.35">
      <c r="B525" s="69" t="s">
        <v>12</v>
      </c>
      <c r="C525" s="97"/>
      <c r="D525" s="74"/>
      <c r="E525" s="75"/>
      <c r="F525" s="75"/>
    </row>
    <row r="526" spans="2:6" x14ac:dyDescent="0.35">
      <c r="B526" s="73" t="s">
        <v>63</v>
      </c>
      <c r="C526" s="91"/>
      <c r="D526" s="70" t="str">
        <f>IFERROR(_xlfn.XLOOKUP(C526, 'Aide et cotations'!$A$112:$A$114, 'Aide et cotations'!$B$112:$B$114), "")</f>
        <v/>
      </c>
      <c r="E526" s="71" t="str" cm="1">
        <f t="array" ref="E526">IF(C526="", "", IF(C526="Non concerné", 0,
   IFERROR(
      MAX(
         _xlfn._xlws.FILTER(
            INDEX('Aide et cotations'!$A$2:$CN$380,, MATCH(B526, 'Aide et cotations'!$A$1:$CN$1, 0)),
            'Aide et cotations'!$A$2:$A$380 = C526
         )
      ),
   "")
))</f>
        <v/>
      </c>
      <c r="F526" s="71" t="str">
        <f>IF('Outil de calcul'!C526="", "", IF('Outil de calcul'!C526="Non concerné", 0, IFERROR(MAX(INDEX('Aide et cotations'!$A$1:$BN$380, 0, MATCH('Outil de calcul'!B526,'Aide et cotations'!$A$1:$CN$1, 0))), "")))</f>
        <v/>
      </c>
    </row>
    <row r="527" spans="2:6" x14ac:dyDescent="0.35">
      <c r="B527" s="73" t="s">
        <v>13</v>
      </c>
      <c r="C527" s="91"/>
      <c r="D527" s="70" t="str">
        <f>IFERROR(_xlfn.XLOOKUP(C527, 'Aide et cotations'!$A$115:$A$117, 'Aide et cotations'!$B$115:$B$117), "")</f>
        <v/>
      </c>
      <c r="E527" s="71" t="str" cm="1">
        <f t="array" ref="E527">IF(C527="", "", IF(C527="Non concerné", 0,
   IFERROR(
      MAX(
         _xlfn._xlws.FILTER(
            INDEX('Aide et cotations'!$A$2:$CN$380,, MATCH(B527, 'Aide et cotations'!$A$1:$CN$1, 0)),
            'Aide et cotations'!$A$2:$A$380 = C527
         )
      ),
   "")
))</f>
        <v/>
      </c>
      <c r="F527" s="71" t="str">
        <f>IF('Outil de calcul'!C527="", "", IF('Outil de calcul'!C527="Non concerné", 0, IFERROR(MAX(INDEX('Aide et cotations'!$A$1:$BN$380, 0, MATCH('Outil de calcul'!B527,'Aide et cotations'!$A$1:$CN$1, 0))), "")))</f>
        <v/>
      </c>
    </row>
    <row r="528" spans="2:6" x14ac:dyDescent="0.35">
      <c r="B528" s="73" t="s">
        <v>14</v>
      </c>
      <c r="C528" s="91"/>
      <c r="D528" s="70" t="str">
        <f>IFERROR(_xlfn.XLOOKUP(C528, 'Aide et cotations'!$A$118:$A$120, 'Aide et cotations'!$B$118:$B$120), "")</f>
        <v/>
      </c>
      <c r="E528" s="71" t="str" cm="1">
        <f t="array" ref="E528">IF(C528="", "", IF(C528="Non concerné", 0,
   IFERROR(
      MAX(
         _xlfn._xlws.FILTER(
            INDEX('Aide et cotations'!$A$2:$CN$380,, MATCH(B528, 'Aide et cotations'!$A$1:$CN$1, 0)),
            'Aide et cotations'!$A$2:$A$380 = C528
         )
      ),
   "")
))</f>
        <v/>
      </c>
      <c r="F528" s="71" t="str">
        <f>IF('Outil de calcul'!C528="", "", IF('Outil de calcul'!C528="Non concerné", 0, IFERROR(MAX(INDEX('Aide et cotations'!$A$1:$BN$380, 0, MATCH('Outil de calcul'!B528,'Aide et cotations'!$A$1:$CN$1, 0))), "")))</f>
        <v/>
      </c>
    </row>
    <row r="529" spans="2:6" x14ac:dyDescent="0.35">
      <c r="B529" s="73" t="s">
        <v>64</v>
      </c>
      <c r="C529" s="91"/>
      <c r="D529" s="70" t="str">
        <f>IFERROR(_xlfn.XLOOKUP(C529, 'Aide et cotations'!$A$121:$A$123, 'Aide et cotations'!$B$121:$B$123), "")</f>
        <v/>
      </c>
      <c r="E529" s="71" t="str" cm="1">
        <f t="array" ref="E529">IF(C529="", "", IF(C529="Non concerné", 0,
   IFERROR(
      MAX(
         _xlfn._xlws.FILTER(
            INDEX('Aide et cotations'!$A$2:$CN$380,, MATCH(B529, 'Aide et cotations'!$A$1:$CN$1, 0)),
            'Aide et cotations'!$A$2:$A$380 = C529
         )
      ),
   "")
))</f>
        <v/>
      </c>
      <c r="F529" s="71" t="str">
        <f>IF('Outil de calcul'!C529="", "", IF('Outil de calcul'!C529="Non concerné", 0, IFERROR(MAX(INDEX('Aide et cotations'!$A$1:$BN$380, 0, MATCH('Outil de calcul'!B529,'Aide et cotations'!$A$1:$CN$1, 0))), "")))</f>
        <v/>
      </c>
    </row>
    <row r="530" spans="2:6" x14ac:dyDescent="0.35">
      <c r="B530" s="73" t="s">
        <v>15</v>
      </c>
      <c r="C530" s="91"/>
      <c r="D530" s="70" t="str">
        <f>IFERROR(_xlfn.XLOOKUP(C530, 'Aide et cotations'!$A$124:$A$126, 'Aide et cotations'!$B$124:$B$126), "")</f>
        <v/>
      </c>
      <c r="E530" s="71" t="str" cm="1">
        <f t="array" ref="E530">IF(C530="", "", IF(C530="Non concerné", 0,
   IFERROR(
      MAX(
         _xlfn._xlws.FILTER(
            INDEX('Aide et cotations'!$A$2:$CN$380,, MATCH(B530, 'Aide et cotations'!$A$1:$CN$1, 0)),
            'Aide et cotations'!$A$2:$A$380 = C530
         )
      ),
   "")
))</f>
        <v/>
      </c>
      <c r="F530" s="71" t="str">
        <f>IF('Outil de calcul'!C530="", "", IF('Outil de calcul'!C530="Non concerné", 0, IFERROR(MAX(INDEX('Aide et cotations'!$A$1:$BN$380, 0, MATCH('Outil de calcul'!B530,'Aide et cotations'!$A$1:$CN$1, 0))), "")))</f>
        <v/>
      </c>
    </row>
    <row r="531" spans="2:6" x14ac:dyDescent="0.35">
      <c r="B531" s="73" t="s">
        <v>65</v>
      </c>
      <c r="C531" s="91"/>
      <c r="D531" s="70" t="str">
        <f>IFERROR(_xlfn.XLOOKUP(C531, 'Aide et cotations'!$A$127:$A$129, 'Aide et cotations'!$B$127:$B$129), "")</f>
        <v/>
      </c>
      <c r="E531" s="71" t="str" cm="1">
        <f t="array" ref="E531">IF(C531="", "", IF(C531="Non concerné", 0,
   IFERROR(
      MAX(
         _xlfn._xlws.FILTER(
            INDEX('Aide et cotations'!$A$2:$CN$380,, MATCH(B531, 'Aide et cotations'!$A$1:$CN$1, 0)),
            'Aide et cotations'!$A$2:$A$380 = C531
         )
      ),
   "")
))</f>
        <v/>
      </c>
      <c r="F531" s="71" t="str">
        <f>IF('Outil de calcul'!C531="", "", IF('Outil de calcul'!C531="Non concerné", 0, IFERROR(MAX(INDEX('Aide et cotations'!$A$1:$BN$380, 0, MATCH('Outil de calcul'!B531,'Aide et cotations'!$A$1:$CN$1, 0))), "")))</f>
        <v/>
      </c>
    </row>
    <row r="532" spans="2:6" ht="31.2" x14ac:dyDescent="0.35">
      <c r="B532" s="69" t="s">
        <v>201</v>
      </c>
      <c r="C532" s="91"/>
      <c r="D532" s="70" t="str">
        <f>IFERROR(_xlfn.XLOOKUP(C532, 'Aide et cotations'!$A$130:$A$134, 'Aide et cotations'!$B$130:$B$134), "")</f>
        <v/>
      </c>
      <c r="E532" s="71" t="str" cm="1">
        <f t="array" ref="E532">IF(C532="", "", IF(C532="Non concerné", 0,
   IFERROR(
      MAX(
         _xlfn._xlws.FILTER(
            INDEX('Aide et cotations'!$A$2:$CN$380,, MATCH(B532, 'Aide et cotations'!$A$1:$CN$1, 0)),
            'Aide et cotations'!$A$2:$A$380 = C532
         )
      ),
   "")
))</f>
        <v/>
      </c>
      <c r="F532" s="71" t="str">
        <f>IF('Outil de calcul'!C532="", "", IF('Outil de calcul'!C532="Non concerné", 0, IFERROR(MAX(INDEX('Aide et cotations'!$A$1:$BN$380, 0, MATCH('Outil de calcul'!B532,'Aide et cotations'!$A$1:$CN$1, 0))), "")))</f>
        <v/>
      </c>
    </row>
    <row r="533" spans="2:6" ht="31.2" x14ac:dyDescent="0.35">
      <c r="B533" s="69" t="s">
        <v>27</v>
      </c>
      <c r="C533" s="97"/>
      <c r="D533" s="74"/>
      <c r="E533" s="75"/>
      <c r="F533" s="75"/>
    </row>
    <row r="534" spans="2:6" x14ac:dyDescent="0.35">
      <c r="B534" s="73" t="s">
        <v>226</v>
      </c>
      <c r="C534" s="91"/>
      <c r="D534" s="70" t="str">
        <f>IFERROR(_xlfn.XLOOKUP(C534, 'Aide et cotations'!$A$135:$A$137, 'Aide et cotations'!$B$135:$B$137), "")</f>
        <v/>
      </c>
      <c r="E534" s="71" t="str" cm="1">
        <f t="array" ref="E534">IF(C534="", "", IF(C534="Non concerné", 0,
   IFERROR(
      MAX(
         _xlfn._xlws.FILTER(
            INDEX('Aide et cotations'!$A$2:$CN$380,, MATCH(B534, 'Aide et cotations'!$A$1:$CN$1, 0)),
            'Aide et cotations'!$A$2:$A$380 = C534
         )
      ),
   "")
))</f>
        <v/>
      </c>
      <c r="F534" s="71" t="str">
        <f>IF('Outil de calcul'!C534="", "", IF('Outil de calcul'!C534="Non concerné", 0, IFERROR(MAX(INDEX('Aide et cotations'!$A$1:$BN$380, 0, MATCH('Outil de calcul'!B534,'Aide et cotations'!$A$1:$CN$1, 0))), "")))</f>
        <v/>
      </c>
    </row>
    <row r="535" spans="2:6" x14ac:dyDescent="0.35">
      <c r="B535" s="73" t="s">
        <v>324</v>
      </c>
      <c r="C535" s="91"/>
      <c r="D535" s="70" t="str">
        <f>IFERROR(_xlfn.XLOOKUP(C535, 'Aide et cotations'!$A$138:$A$140, 'Aide et cotations'!$B$138:$B$140), "")</f>
        <v/>
      </c>
      <c r="E535" s="71" t="str" cm="1">
        <f t="array" ref="E535">IF(C535="", "", IF(C535="Non concerné", 0,
   IFERROR(
      MAX(
         _xlfn._xlws.FILTER(
            INDEX('Aide et cotations'!$A$2:$CN$380,, MATCH(B535, 'Aide et cotations'!$A$1:$CN$1, 0)),
            'Aide et cotations'!$A$2:$A$380 = C535
         )
      ),
   "")
))</f>
        <v/>
      </c>
      <c r="F535" s="71" t="str">
        <f>IF('Outil de calcul'!C535="", "", IF('Outil de calcul'!C535="Non concerné", 0, IFERROR(MAX(INDEX('Aide et cotations'!$A$1:$BN$380, 0, MATCH('Outil de calcul'!B535,'Aide et cotations'!$A$1:$CN$1, 0))), "")))</f>
        <v/>
      </c>
    </row>
    <row r="536" spans="2:6" x14ac:dyDescent="0.35">
      <c r="B536" s="73" t="s">
        <v>325</v>
      </c>
      <c r="C536" s="91"/>
      <c r="D536" s="70" t="str">
        <f>IFERROR(_xlfn.XLOOKUP(C536, 'Aide et cotations'!$A$141:$A$143, 'Aide et cotations'!$B$141:$B$143), "")</f>
        <v/>
      </c>
      <c r="E536" s="71" t="str" cm="1">
        <f t="array" ref="E536">IF(C536="", "", IF(C536="Non concerné", 0,
   IFERROR(
      MAX(
         _xlfn._xlws.FILTER(
            INDEX('Aide et cotations'!$A$2:$CN$380,, MATCH(B536, 'Aide et cotations'!$A$1:$CN$1, 0)),
            'Aide et cotations'!$A$2:$A$380 = C536
         )
      ),
   "")
))</f>
        <v/>
      </c>
      <c r="F536" s="71" t="str">
        <f>IF('Outil de calcul'!C536="", "", IF('Outil de calcul'!C536="Non concerné", 0, IFERROR(MAX(INDEX('Aide et cotations'!$A$1:$BN$380, 0, MATCH('Outil de calcul'!B536,'Aide et cotations'!$A$1:$CN$1, 0))), "")))</f>
        <v/>
      </c>
    </row>
    <row r="537" spans="2:6" x14ac:dyDescent="0.35">
      <c r="B537" s="73" t="s">
        <v>326</v>
      </c>
      <c r="C537" s="91"/>
      <c r="D537" s="70" t="str">
        <f>IFERROR(_xlfn.XLOOKUP(C537, 'Aide et cotations'!$A$144:$A$146, 'Aide et cotations'!$B$144:$B$146), "")</f>
        <v/>
      </c>
      <c r="E537" s="71" t="str" cm="1">
        <f t="array" ref="E537">IF(C537="", "", IF(C537="Non concerné", 0,
   IFERROR(
      MAX(
         _xlfn._xlws.FILTER(
            INDEX('Aide et cotations'!$A$2:$CN$380,, MATCH(B537, 'Aide et cotations'!$A$1:$CN$1, 0)),
            'Aide et cotations'!$A$2:$A$380 = C537
         )
      ),
   "")
))</f>
        <v/>
      </c>
      <c r="F537" s="71" t="str">
        <f>IF('Outil de calcul'!C537="", "", IF('Outil de calcul'!C537="Non concerné", 0, IFERROR(MAX(INDEX('Aide et cotations'!$A$1:$BN$380, 0, MATCH('Outil de calcul'!B537,'Aide et cotations'!$A$1:$CN$1, 0))), "")))</f>
        <v/>
      </c>
    </row>
    <row r="538" spans="2:6" ht="31.2" customHeight="1" x14ac:dyDescent="0.35">
      <c r="B538" s="69" t="s">
        <v>72</v>
      </c>
      <c r="C538" s="91"/>
      <c r="D538" s="70" t="str">
        <f>IFERROR(_xlfn.XLOOKUP(C538, 'Aide et cotations'!$A$147:$A$150, 'Aide et cotations'!$B$147:$B$150), "")</f>
        <v/>
      </c>
      <c r="E538" s="71" t="str" cm="1">
        <f t="array" ref="E538">IF(C538="", "", IF(C538="Non concerné", 0,
   IFERROR(
      MAX(
         _xlfn._xlws.FILTER(
            INDEX('Aide et cotations'!$A$2:$CN$380,, MATCH(B538, 'Aide et cotations'!$A$1:$CN$1, 0)),
            'Aide et cotations'!$A$2:$A$380 = C538
         )
      ),
   "")
))</f>
        <v/>
      </c>
      <c r="F538" s="71" t="str">
        <f>IF('Outil de calcul'!C538="", "", IF('Outil de calcul'!C538="Non concerné", 0, IFERROR(MAX(INDEX('Aide et cotations'!$A$1:$BN$380, 0, MATCH('Outil de calcul'!B538,'Aide et cotations'!$A$1:$CN$1, 0))), "")))</f>
        <v/>
      </c>
    </row>
    <row r="539" spans="2:6" x14ac:dyDescent="0.35">
      <c r="B539" s="69" t="s">
        <v>125</v>
      </c>
      <c r="C539" s="97"/>
      <c r="D539" s="74"/>
      <c r="E539" s="75"/>
      <c r="F539" s="75"/>
    </row>
    <row r="540" spans="2:6" x14ac:dyDescent="0.35">
      <c r="B540" s="73" t="s">
        <v>327</v>
      </c>
      <c r="C540" s="91"/>
      <c r="D540" s="70" t="str">
        <f>IFERROR(_xlfn.XLOOKUP(C540, 'Aide et cotations'!$A$151:$A$153, 'Aide et cotations'!$B$151:$B$153), "")</f>
        <v/>
      </c>
      <c r="E540" s="71" t="str" cm="1">
        <f t="array" ref="E540">IF(C540="", "", IF(C540="Non concerné", 0,
   IFERROR(
      MAX(
         _xlfn._xlws.FILTER(
            INDEX('Aide et cotations'!$A$2:$CN$380,, MATCH(B540, 'Aide et cotations'!$A$1:$CN$1, 0)),
            'Aide et cotations'!$A$2:$A$380 = C540
         )
      ),
   "")
))</f>
        <v/>
      </c>
      <c r="F540" s="71" t="str">
        <f>IF('Outil de calcul'!C540="", "", IF('Outil de calcul'!C540="Non concerné", 0, IFERROR(MAX(INDEX('Aide et cotations'!$A$1:$BN$380, 0, MATCH('Outil de calcul'!B540,'Aide et cotations'!$A$1:$CN$1, 0))), "")))</f>
        <v/>
      </c>
    </row>
    <row r="541" spans="2:6" x14ac:dyDescent="0.35">
      <c r="B541" s="73" t="s">
        <v>328</v>
      </c>
      <c r="C541" s="91"/>
      <c r="D541" s="70" t="str">
        <f>IFERROR(_xlfn.XLOOKUP(C541, 'Aide et cotations'!$A$154:$A$156, 'Aide et cotations'!$B$154:$B$156), "")</f>
        <v/>
      </c>
      <c r="E541" s="71" t="str" cm="1">
        <f t="array" ref="E541">IF(C541="", "", IF(C541="Non concerné", 0,
   IFERROR(
      MAX(
         _xlfn._xlws.FILTER(
            INDEX('Aide et cotations'!$A$2:$CN$380,, MATCH(B541, 'Aide et cotations'!$A$1:$CN$1, 0)),
            'Aide et cotations'!$A$2:$A$380 = C541
         )
      ),
   "")
))</f>
        <v/>
      </c>
      <c r="F541" s="71" t="str">
        <f>IF('Outil de calcul'!C541="", "", IF('Outil de calcul'!C541="Non concerné", 0, IFERROR(MAX(INDEX('Aide et cotations'!$A$1:$BN$380, 0, MATCH('Outil de calcul'!B541,'Aide et cotations'!$A$1:$CN$1, 0))), "")))</f>
        <v/>
      </c>
    </row>
    <row r="542" spans="2:6" x14ac:dyDescent="0.35">
      <c r="B542" s="73" t="s">
        <v>329</v>
      </c>
      <c r="C542" s="91"/>
      <c r="D542" s="70" t="str">
        <f>IFERROR(_xlfn.XLOOKUP(C542, 'Aide et cotations'!$A$157:$A$159, 'Aide et cotations'!$B$157:$B$159), "")</f>
        <v/>
      </c>
      <c r="E542" s="71" t="str" cm="1">
        <f t="array" ref="E542">IF(C542="", "", IF(C542="Non concerné", 0,
   IFERROR(
      MAX(
         _xlfn._xlws.FILTER(
            INDEX('Aide et cotations'!$A$2:$CN$380,, MATCH(B542, 'Aide et cotations'!$A$1:$CN$1, 0)),
            'Aide et cotations'!$A$2:$A$380 = C542
         )
      ),
   "")
))</f>
        <v/>
      </c>
      <c r="F542" s="71" t="str">
        <f>IF('Outil de calcul'!C542="", "", IF('Outil de calcul'!C542="Non concerné", 0, IFERROR(MAX(INDEX('Aide et cotations'!$A$1:$BN$380, 0, MATCH('Outil de calcul'!B542,'Aide et cotations'!$A$1:$CN$1, 0))), "")))</f>
        <v/>
      </c>
    </row>
    <row r="543" spans="2:6" x14ac:dyDescent="0.35">
      <c r="B543" s="73" t="s">
        <v>330</v>
      </c>
      <c r="C543" s="91"/>
      <c r="D543" s="70" t="str">
        <f>IFERROR(_xlfn.XLOOKUP(C543, 'Aide et cotations'!$A$160:$A$162, 'Aide et cotations'!$B$160:$B$162), "")</f>
        <v/>
      </c>
      <c r="E543" s="71" t="str" cm="1">
        <f t="array" ref="E543">IF(C543="", "", IF(C543="Non concerné", 0,
   IFERROR(
      MAX(
         _xlfn._xlws.FILTER(
            INDEX('Aide et cotations'!$A$2:$CN$380,, MATCH(B543, 'Aide et cotations'!$A$1:$CN$1, 0)),
            'Aide et cotations'!$A$2:$A$380 = C543
         )
      ),
   "")
))</f>
        <v/>
      </c>
      <c r="F543" s="71" t="str">
        <f>IF('Outil de calcul'!C543="", "", IF('Outil de calcul'!C543="Non concerné", 0, IFERROR(MAX(INDEX('Aide et cotations'!$A$1:$BN$380, 0, MATCH('Outil de calcul'!B543,'Aide et cotations'!$A$1:$CN$1, 0))), "")))</f>
        <v/>
      </c>
    </row>
    <row r="544" spans="2:6" ht="31.2" customHeight="1" x14ac:dyDescent="0.35">
      <c r="B544" s="69" t="s">
        <v>150</v>
      </c>
      <c r="C544" s="91"/>
      <c r="D544" s="70" t="str">
        <f>IFERROR(_xlfn.XLOOKUP(C544, 'Aide et cotations'!$A$163:$A$166, 'Aide et cotations'!$B$163:$B$166), "")</f>
        <v/>
      </c>
      <c r="E544" s="71" t="str" cm="1">
        <f t="array" ref="E544">IF(C544="", "", IF(C544="Non concerné", 0,
   IFERROR(
      MAX(
         _xlfn._xlws.FILTER(
            INDEX('Aide et cotations'!$A$2:$CN$380,, MATCH(B544, 'Aide et cotations'!$A$1:$CN$1, 0)),
            'Aide et cotations'!$A$2:$A$380 = C544
         )
      ),
   "")
))</f>
        <v/>
      </c>
      <c r="F544" s="71" t="str">
        <f>IF('Outil de calcul'!C544="", "", IF('Outil de calcul'!C544="Non concerné", 0, IFERROR(MAX(INDEX('Aide et cotations'!$A$1:$BN$380, 0, MATCH('Outil de calcul'!B544,'Aide et cotations'!$A$1:$CN$1, 0))), "")))</f>
        <v/>
      </c>
    </row>
    <row r="545" spans="2:6" ht="18" x14ac:dyDescent="0.35">
      <c r="B545" s="112" t="s">
        <v>139</v>
      </c>
      <c r="C545" s="112"/>
      <c r="D545" s="89" t="s">
        <v>246</v>
      </c>
      <c r="E545" s="89" t="s">
        <v>166</v>
      </c>
      <c r="F545" s="89" t="s">
        <v>204</v>
      </c>
    </row>
    <row r="546" spans="2:6" ht="46.95" customHeight="1" x14ac:dyDescent="0.35">
      <c r="B546" s="69" t="s">
        <v>190</v>
      </c>
      <c r="C546" s="91"/>
      <c r="D546" s="70" t="str">
        <f>IFERROR(_xlfn.XLOOKUP(C546, 'Aide et cotations'!$A$167:$A$169, 'Aide et cotations'!$B$167:$B$169), "")</f>
        <v/>
      </c>
      <c r="E546" s="71" t="str" cm="1">
        <f t="array" ref="E546">IF(C546="", "", IF(C546="Non concerné", 0,
   IFERROR(
      MAX(
         _xlfn._xlws.FILTER(
            INDEX('Aide et cotations'!$A$2:$CN$380,, MATCH(B546, 'Aide et cotations'!$A$1:$CN$1, 0)),
            'Aide et cotations'!$A$2:$A$380 = C546
         )
      ),
   "")
))</f>
        <v/>
      </c>
      <c r="F546" s="71" t="str">
        <f>IF('Outil de calcul'!C546="", "", IF('Outil de calcul'!C546="Non concerné", 0, IFERROR(MAX(INDEX('Aide et cotations'!$A$1:$BN$380, 0, MATCH('Outil de calcul'!B546,'Aide et cotations'!$A$1:$CN$1, 0))), "")))</f>
        <v/>
      </c>
    </row>
    <row r="547" spans="2:6" x14ac:dyDescent="0.35">
      <c r="B547" s="69" t="s">
        <v>91</v>
      </c>
      <c r="C547" s="97"/>
      <c r="D547" s="74"/>
      <c r="E547" s="75"/>
      <c r="F547" s="75"/>
    </row>
    <row r="548" spans="2:6" x14ac:dyDescent="0.35">
      <c r="B548" s="73" t="s">
        <v>29</v>
      </c>
      <c r="C548" s="91"/>
      <c r="D548" s="70" t="str">
        <f>IFERROR(_xlfn.XLOOKUP(C548, 'Aide et cotations'!$A$170:$A$173, 'Aide et cotations'!$B$170:$B$173), "")</f>
        <v/>
      </c>
      <c r="E548" s="71" t="str" cm="1">
        <f t="array" ref="E548">IF(C548="", "", IF(C548="Non concerné", 0,
   IFERROR(
      MAX(
         _xlfn._xlws.FILTER(
            INDEX('Aide et cotations'!$A$2:$CN$380,, MATCH(B548, 'Aide et cotations'!$A$1:$CN$1, 0)),
            'Aide et cotations'!$A$2:$A$380 = C548
         )
      ),
   "")
))</f>
        <v/>
      </c>
      <c r="F548" s="71" t="str">
        <f>IF('Outil de calcul'!C548="", "", IF('Outil de calcul'!C548="Non concerné", 0, IFERROR(MAX(INDEX('Aide et cotations'!$A$1:$BN$380, 0, MATCH('Outil de calcul'!B548,'Aide et cotations'!$A$1:$CN$1, 0))), "")))</f>
        <v/>
      </c>
    </row>
    <row r="549" spans="2:6" x14ac:dyDescent="0.35">
      <c r="B549" s="73" t="s">
        <v>82</v>
      </c>
      <c r="C549" s="91"/>
      <c r="D549" s="70" t="str">
        <f>IFERROR(_xlfn.XLOOKUP(C549, 'Aide et cotations'!$A$174:$A$177, 'Aide et cotations'!$B$174:$B$177), "")</f>
        <v/>
      </c>
      <c r="E549" s="71" t="str" cm="1">
        <f t="array" ref="E549">IF(C549="", "", IF(C549="Non concerné", 0,
   IFERROR(
      MAX(
         _xlfn._xlws.FILTER(
            INDEX('Aide et cotations'!$A$2:$CN$380,, MATCH(B549, 'Aide et cotations'!$A$1:$CN$1, 0)),
            'Aide et cotations'!$A$2:$A$380 = C549
         )
      ),
   "")
))</f>
        <v/>
      </c>
      <c r="F549" s="71" t="str">
        <f>IF('Outil de calcul'!C549="", "", IF('Outil de calcul'!C549="Non concerné", 0, IFERROR(MAX(INDEX('Aide et cotations'!$A$1:$BN$380, 0, MATCH('Outil de calcul'!B549,'Aide et cotations'!$A$1:$CN$1, 0))), "")))</f>
        <v/>
      </c>
    </row>
    <row r="550" spans="2:6" ht="31.2" customHeight="1" x14ac:dyDescent="0.35">
      <c r="B550" s="73" t="s">
        <v>126</v>
      </c>
      <c r="C550" s="91"/>
      <c r="D550" s="70" t="str">
        <f>IFERROR(_xlfn.XLOOKUP(C550, 'Aide et cotations'!$A$178:$A$181, 'Aide et cotations'!$B$178:$B$181), "")</f>
        <v/>
      </c>
      <c r="E550" s="71" t="str" cm="1">
        <f t="array" ref="E550">IF(C550="", "", IF(C550="Non concerné", 0,
   IFERROR(
      MAX(
         _xlfn._xlws.FILTER(
            INDEX('Aide et cotations'!$A$2:$CN$380,, MATCH(B550, 'Aide et cotations'!$A$1:$CN$1, 0)),
            'Aide et cotations'!$A$2:$A$380 = C550
         )
      ),
   "")
))</f>
        <v/>
      </c>
      <c r="F550" s="71" t="str">
        <f>IF('Outil de calcul'!C550="", "", IF('Outil de calcul'!C550="Non concerné", 0, IFERROR(MAX(INDEX('Aide et cotations'!$A$1:$BN$380, 0, MATCH('Outil de calcul'!B550,'Aide et cotations'!$A$1:$CN$1, 0))), "")))</f>
        <v/>
      </c>
    </row>
    <row r="551" spans="2:6" x14ac:dyDescent="0.35">
      <c r="B551" s="73" t="s">
        <v>31</v>
      </c>
      <c r="C551" s="91"/>
      <c r="D551" s="70" t="str">
        <f>IFERROR(_xlfn.XLOOKUP(C551, 'Aide et cotations'!$A$182:$A$185, 'Aide et cotations'!$B$182:$B$185), "")</f>
        <v/>
      </c>
      <c r="E551" s="71" t="str" cm="1">
        <f t="array" ref="E551">IF(C551="", "", IF(C551="Non concerné", 0,
   IFERROR(
      MAX(
         _xlfn._xlws.FILTER(
            INDEX('Aide et cotations'!$A$2:$CN$380,, MATCH(B551, 'Aide et cotations'!$A$1:$CN$1, 0)),
            'Aide et cotations'!$A$2:$A$380 = C551
         )
      ),
   "")
))</f>
        <v/>
      </c>
      <c r="F551" s="71" t="str">
        <f>IF('Outil de calcul'!C551="", "", IF('Outil de calcul'!C551="Non concerné", 0, IFERROR(MAX(INDEX('Aide et cotations'!$A$1:$BN$380, 0, MATCH('Outil de calcul'!B551,'Aide et cotations'!$A$1:$CN$1, 0))), "")))</f>
        <v/>
      </c>
    </row>
    <row r="552" spans="2:6" x14ac:dyDescent="0.35">
      <c r="B552" s="73" t="s">
        <v>30</v>
      </c>
      <c r="C552" s="91"/>
      <c r="D552" s="70" t="str">
        <f>IFERROR(_xlfn.XLOOKUP(C552, 'Aide et cotations'!$A$186:$A$189, 'Aide et cotations'!$B$186:$B$189), "")</f>
        <v/>
      </c>
      <c r="E552" s="71" t="str" cm="1">
        <f t="array" ref="E552">IF(C552="", "", IF(C552="Non concerné", 0,
   IFERROR(
      MAX(
         _xlfn._xlws.FILTER(
            INDEX('Aide et cotations'!$A$2:$CN$380,, MATCH(B552, 'Aide et cotations'!$A$1:$CN$1, 0)),
            'Aide et cotations'!$A$2:$A$380 = C552
         )
      ),
   "")
))</f>
        <v/>
      </c>
      <c r="F552" s="71" t="str">
        <f>IF('Outil de calcul'!C552="", "", IF('Outil de calcul'!C552="Non concerné", 0, IFERROR(MAX(INDEX('Aide et cotations'!$A$1:$BN$380, 0, MATCH('Outil de calcul'!B552,'Aide et cotations'!$A$1:$CN$1, 0))), "")))</f>
        <v/>
      </c>
    </row>
    <row r="553" spans="2:6" ht="46.95" customHeight="1" x14ac:dyDescent="0.35">
      <c r="B553" s="69" t="s">
        <v>88</v>
      </c>
      <c r="C553" s="91"/>
      <c r="D553" s="70" t="str">
        <f>IFERROR(_xlfn.XLOOKUP(C553, 'Aide et cotations'!$A$190:$A$194, 'Aide et cotations'!$B$190:$B$194), "")</f>
        <v/>
      </c>
      <c r="E553" s="71" t="str" cm="1">
        <f t="array" ref="E553">IF(C553="", "", IF(C553="Non concerné", 0,
   IFERROR(
      MAX(
         _xlfn._xlws.FILTER(
            INDEX('Aide et cotations'!$A$2:$CN$380,, MATCH(B553, 'Aide et cotations'!$A$1:$CN$1, 0)),
            'Aide et cotations'!$A$2:$A$380 = C553
         )
      ),
   "")
))</f>
        <v/>
      </c>
      <c r="F553" s="71" t="str">
        <f>IF('Outil de calcul'!C553="", "", IF('Outil de calcul'!C553="Non concerné", 0, IFERROR(MAX(INDEX('Aide et cotations'!$A$1:$BN$380, 0, MATCH('Outil de calcul'!B553,'Aide et cotations'!$A$1:$CN$1, 0))), "")))</f>
        <v/>
      </c>
    </row>
    <row r="554" spans="2:6" x14ac:dyDescent="0.35">
      <c r="B554" s="69" t="s">
        <v>92</v>
      </c>
      <c r="C554" s="91"/>
      <c r="D554" s="70" t="str">
        <f>IFERROR(_xlfn.XLOOKUP(C554, 'Aide et cotations'!$A$195:$A$200, 'Aide et cotations'!$B$195:$B$200), "")</f>
        <v/>
      </c>
      <c r="E554" s="71" t="str" cm="1">
        <f t="array" ref="E554">IF(C554="", "", IF(C554="Non concerné", 0,
   IFERROR(
      MAX(
         _xlfn._xlws.FILTER(
            INDEX('Aide et cotations'!$A$2:$CN$380,, MATCH(B554, 'Aide et cotations'!$A$1:$CN$1, 0)),
            'Aide et cotations'!$A$2:$A$380 = C554
         )
      ),
   "")
))</f>
        <v/>
      </c>
      <c r="F554" s="71" t="str">
        <f>IF('Outil de calcul'!C554="", "", IF('Outil de calcul'!C554="Non concerné", 0, IFERROR(MAX(INDEX('Aide et cotations'!$A$1:$BN$380, 0, MATCH('Outil de calcul'!B554,'Aide et cotations'!$A$1:$CN$1, 0))), "")))</f>
        <v/>
      </c>
    </row>
    <row r="555" spans="2:6" ht="18" x14ac:dyDescent="0.35">
      <c r="B555" s="112" t="s">
        <v>140</v>
      </c>
      <c r="C555" s="112"/>
      <c r="D555" s="89" t="s">
        <v>246</v>
      </c>
      <c r="E555" s="89" t="s">
        <v>166</v>
      </c>
      <c r="F555" s="89" t="s">
        <v>204</v>
      </c>
    </row>
    <row r="556" spans="2:6" ht="62.4" customHeight="1" x14ac:dyDescent="0.35">
      <c r="B556" s="69" t="s">
        <v>6</v>
      </c>
      <c r="C556" s="91"/>
      <c r="D556" s="70" t="str">
        <f>IFERROR(_xlfn.XLOOKUP(C556, 'Aide et cotations'!$A$201:$A$204, 'Aide et cotations'!$B$201:$B$204), "")</f>
        <v/>
      </c>
      <c r="E556" s="71" t="str" cm="1">
        <f t="array" ref="E556">IF(C556="", "", IF(C556="Non concerné", 0,
   IFERROR(
      MAX(
         _xlfn._xlws.FILTER(
            INDEX('Aide et cotations'!$A$2:$CN$380,, MATCH(B556, 'Aide et cotations'!$A$1:$CN$1, 0)),
            'Aide et cotations'!$A$2:$A$380 = C556
         )
      ),
   "")
))</f>
        <v/>
      </c>
      <c r="F556" s="71" t="str">
        <f>IF('Outil de calcul'!C556="", "", IF('Outil de calcul'!C556="Non concerné", 0, IFERROR(MAX(INDEX('Aide et cotations'!$A$1:$BN$380, 0, MATCH('Outil de calcul'!B556,'Aide et cotations'!$A$1:$CN$1, 0))), "")))</f>
        <v/>
      </c>
    </row>
    <row r="557" spans="2:6" x14ac:dyDescent="0.35">
      <c r="B557" s="69" t="s">
        <v>7</v>
      </c>
      <c r="C557" s="91"/>
      <c r="D557" s="70" t="str">
        <f>IFERROR(_xlfn.XLOOKUP(C557, 'Aide et cotations'!$A$205:$A$208, 'Aide et cotations'!$B$205:$B$208), "")</f>
        <v/>
      </c>
      <c r="E557" s="71" t="str" cm="1">
        <f t="array" ref="E557">IF(C557="", "", IF(C557="Non concerné", 0,
   IFERROR(
      MAX(
         _xlfn._xlws.FILTER(
            INDEX('Aide et cotations'!$A$2:$CN$380,, MATCH(B557, 'Aide et cotations'!$A$1:$CN$1, 0)),
            'Aide et cotations'!$A$2:$A$380 = C557
         )
      ),
   "")
))</f>
        <v/>
      </c>
      <c r="F557" s="71" t="str">
        <f>IF('Outil de calcul'!C557="", "", IF('Outil de calcul'!C557="Non concerné", 0, IFERROR(MAX(INDEX('Aide et cotations'!$A$1:$BN$380, 0, MATCH('Outil de calcul'!B557,'Aide et cotations'!$A$1:$CN$1, 0))), "")))</f>
        <v/>
      </c>
    </row>
    <row r="558" spans="2:6" ht="31.2" customHeight="1" x14ac:dyDescent="0.35">
      <c r="B558" s="69" t="s">
        <v>16</v>
      </c>
      <c r="C558" s="91"/>
      <c r="D558" s="70" t="str">
        <f>IFERROR(_xlfn.XLOOKUP(C558, 'Aide et cotations'!$A$209:$A$213, 'Aide et cotations'!$B$209:$B$213), "")</f>
        <v/>
      </c>
      <c r="E558" s="71" t="str" cm="1">
        <f t="array" ref="E558">IF(C558="", "", IF(C558="Non concerné", 0,
   IFERROR(
      MAX(
         _xlfn._xlws.FILTER(
            INDEX('Aide et cotations'!$A$2:$CN$380,, MATCH(B558, 'Aide et cotations'!$A$1:$CN$1, 0)),
            'Aide et cotations'!$A$2:$A$380 = C558
         )
      ),
   "")
))</f>
        <v/>
      </c>
      <c r="F558" s="71" t="str">
        <f>IF('Outil de calcul'!C558="", "", IF('Outil de calcul'!C558="Non concerné", 0, IFERROR(MAX(INDEX('Aide et cotations'!$A$1:$BN$380, 0, MATCH('Outil de calcul'!B558,'Aide et cotations'!$A$1:$CN$1, 0))), "")))</f>
        <v/>
      </c>
    </row>
    <row r="559" spans="2:6" ht="3.6" customHeight="1" x14ac:dyDescent="0.35"/>
    <row r="560" spans="2:6" ht="18" x14ac:dyDescent="0.4">
      <c r="B560" s="113" t="s">
        <v>237</v>
      </c>
      <c r="C560" s="113"/>
      <c r="D560" s="113"/>
      <c r="E560" s="113"/>
      <c r="F560" s="113"/>
    </row>
    <row r="561" spans="2:6" ht="4.95" customHeight="1" x14ac:dyDescent="0.35"/>
    <row r="562" spans="2:6" ht="18" x14ac:dyDescent="0.35">
      <c r="B562" s="112" t="s">
        <v>58</v>
      </c>
      <c r="C562" s="112"/>
      <c r="D562" s="89" t="s">
        <v>246</v>
      </c>
      <c r="E562" s="89" t="s">
        <v>166</v>
      </c>
      <c r="F562" s="89" t="s">
        <v>204</v>
      </c>
    </row>
    <row r="563" spans="2:6" ht="62.4" customHeight="1" x14ac:dyDescent="0.35">
      <c r="B563" s="69" t="s">
        <v>57</v>
      </c>
      <c r="C563" s="91"/>
      <c r="D563" s="70" t="str">
        <f>IFERROR(_xlfn.XLOOKUP(C563, 'Aide et cotations'!$A$88:$A$92, 'Aide et cotations'!$B$88:$B$92), "")</f>
        <v/>
      </c>
      <c r="E563" s="71" t="str" cm="1">
        <f t="array" ref="E563">IF(C563="", "", IF(C563="Non concerné", 0,
   IFERROR(
      MAX(
         _xlfn._xlws.FILTER(
            INDEX('Aide et cotations'!$A$2:$CN$380,, MATCH(B563, 'Aide et cotations'!$A$1:$CN$1, 0)),
            'Aide et cotations'!$A$2:$A$380 = C563
         )
      ),
   "")
))</f>
        <v/>
      </c>
      <c r="F563" s="71" t="str">
        <f>IF('Outil de calcul'!C563="", "", IF('Outil de calcul'!C563="Non concerné", 0, IFERROR(MAX(INDEX('Aide et cotations'!$A$1:$BN$380, 0, MATCH('Outil de calcul'!B563,'Aide et cotations'!$A$1:$CN$1, 0))), "")))</f>
        <v/>
      </c>
    </row>
    <row r="564" spans="2:6" x14ac:dyDescent="0.35">
      <c r="B564" s="69" t="s">
        <v>23</v>
      </c>
      <c r="C564" s="96"/>
      <c r="D564" s="74"/>
      <c r="E564" s="75"/>
      <c r="F564" s="75"/>
    </row>
    <row r="565" spans="2:6" ht="62.4" customHeight="1" x14ac:dyDescent="0.35">
      <c r="B565" s="73" t="s">
        <v>59</v>
      </c>
      <c r="C565" s="91"/>
      <c r="D565" s="70" t="str">
        <f>IFERROR(_xlfn.XLOOKUP(C565, 'Aide et cotations'!$A$93:$A$95, 'Aide et cotations'!$B$93:$B$95), "")</f>
        <v/>
      </c>
      <c r="E565" s="71" t="str" cm="1">
        <f t="array" ref="E565">IF(C565="", "", IF(C565="Non concerné", 0,
   IFERROR(
      MAX(
         _xlfn._xlws.FILTER(
            INDEX('Aide et cotations'!$A$2:$CN$380,, MATCH(B565, 'Aide et cotations'!$A$1:$CN$1, 0)),
            'Aide et cotations'!$A$2:$A$380 = C565
         )
      ),
   "")
))</f>
        <v/>
      </c>
      <c r="F565" s="71" t="str">
        <f>IF('Outil de calcul'!C565="", "", IF('Outil de calcul'!C565="Non concerné", 0, IFERROR(MAX(INDEX('Aide et cotations'!$A$1:$BN$380, 0, MATCH('Outil de calcul'!B565,'Aide et cotations'!$A$1:$CN$1, 0))), "")))</f>
        <v/>
      </c>
    </row>
    <row r="566" spans="2:6" ht="46.95" customHeight="1" x14ac:dyDescent="0.35">
      <c r="B566" s="73" t="s">
        <v>60</v>
      </c>
      <c r="C566" s="91"/>
      <c r="D566" s="70" t="str">
        <f>IFERROR(_xlfn.XLOOKUP(C566, 'Aide et cotations'!$A$96:$A$98, 'Aide et cotations'!$B$96:$B$98), "")</f>
        <v/>
      </c>
      <c r="E566" s="71" t="str" cm="1">
        <f t="array" ref="E566">IF(C566="", "", IF(C566="Non concerné", 0,
   IFERROR(
      MAX(
         _xlfn._xlws.FILTER(
            INDEX('Aide et cotations'!$A$2:$CN$380,, MATCH(B566, 'Aide et cotations'!$A$1:$CN$1, 0)),
            'Aide et cotations'!$A$2:$A$380 = C566
         )
      ),
   "")
))</f>
        <v/>
      </c>
      <c r="F566" s="71" t="str">
        <f>IF('Outil de calcul'!C566="", "", IF('Outil de calcul'!C566="Non concerné", 0, IFERROR(MAX(INDEX('Aide et cotations'!$A$1:$BN$380, 0, MATCH('Outil de calcul'!B566,'Aide et cotations'!$A$1:$CN$1, 0))), "")))</f>
        <v/>
      </c>
    </row>
    <row r="567" spans="2:6" ht="46.95" customHeight="1" x14ac:dyDescent="0.35">
      <c r="B567" s="73" t="s">
        <v>62</v>
      </c>
      <c r="C567" s="91"/>
      <c r="D567" s="70" t="str">
        <f>IFERROR(_xlfn.XLOOKUP(C567, 'Aide et cotations'!$A$99:$A$101, 'Aide et cotations'!$B$99:$B$101), "")</f>
        <v/>
      </c>
      <c r="E567" s="71" t="str" cm="1">
        <f t="array" ref="E567">IF(C567="", "", IF(C567="Non concerné", 0,
   IFERROR(
      MAX(
         _xlfn._xlws.FILTER(
            INDEX('Aide et cotations'!$A$2:$CN$380,, MATCH(B567, 'Aide et cotations'!$A$1:$CN$1, 0)),
            'Aide et cotations'!$A$2:$A$380 = C567
         )
      ),
   "")
))</f>
        <v/>
      </c>
      <c r="F567" s="71" t="str">
        <f>IF('Outil de calcul'!C567="", "", IF('Outil de calcul'!C567="Non concerné", 0, IFERROR(MAX(INDEX('Aide et cotations'!$A$1:$BN$380, 0, MATCH('Outil de calcul'!B567,'Aide et cotations'!$A$1:$CN$1, 0))), "")))</f>
        <v/>
      </c>
    </row>
    <row r="568" spans="2:6" ht="31.2" customHeight="1" x14ac:dyDescent="0.35">
      <c r="B568" s="73" t="s">
        <v>61</v>
      </c>
      <c r="C568" s="91"/>
      <c r="D568" s="70" t="str">
        <f>IFERROR(_xlfn.XLOOKUP(C568, 'Aide et cotations'!$A$102:$A$104, 'Aide et cotations'!$B$102:$B$104), "")</f>
        <v/>
      </c>
      <c r="E568" s="71" t="str" cm="1">
        <f t="array" ref="E568">IF(C568="", "", IF(C568="Non concerné", 0,
   IFERROR(
      MAX(
         _xlfn._xlws.FILTER(
            INDEX('Aide et cotations'!$A$2:$CN$380,, MATCH(B568, 'Aide et cotations'!$A$1:$CN$1, 0)),
            'Aide et cotations'!$A$2:$A$380 = C568
         )
      ),
   "")
))</f>
        <v/>
      </c>
      <c r="F568" s="71" t="str">
        <f>IF('Outil de calcul'!C568="", "", IF('Outil de calcul'!C568="Non concerné", 0, IFERROR(MAX(INDEX('Aide et cotations'!$A$1:$BN$380, 0, MATCH('Outil de calcul'!B568,'Aide et cotations'!$A$1:$CN$1, 0))), "")))</f>
        <v/>
      </c>
    </row>
    <row r="569" spans="2:6" ht="18" x14ac:dyDescent="0.35">
      <c r="B569" s="112" t="s">
        <v>141</v>
      </c>
      <c r="C569" s="112"/>
      <c r="D569" s="89" t="s">
        <v>246</v>
      </c>
      <c r="E569" s="89" t="s">
        <v>166</v>
      </c>
      <c r="F569" s="89" t="s">
        <v>204</v>
      </c>
    </row>
    <row r="570" spans="2:6" ht="46.95" customHeight="1" x14ac:dyDescent="0.35">
      <c r="B570" s="69" t="s">
        <v>145</v>
      </c>
      <c r="C570" s="91"/>
      <c r="D570" s="70" t="str">
        <f>IFERROR(_xlfn.XLOOKUP(C570, 'Aide et cotations'!$A$105:$A$108, 'Aide et cotations'!$B$105:$B$108), "")</f>
        <v/>
      </c>
      <c r="E570" s="71" t="str" cm="1">
        <f t="array" ref="E570">IF(C570="", "", IF(C570="Non concerné", 0,
   IFERROR(
      MAX(
         _xlfn._xlws.FILTER(
            INDEX('Aide et cotations'!$A$2:$CN$380,, MATCH(B570, 'Aide et cotations'!$A$1:$CN$1, 0)),
            'Aide et cotations'!$A$2:$A$380 = C570
         )
      ),
   "")
))</f>
        <v/>
      </c>
      <c r="F570" s="71" t="str">
        <f>IF('Outil de calcul'!C570="", "", IF('Outil de calcul'!C570="Non concerné", 0, IFERROR(MAX(INDEX('Aide et cotations'!$A$1:$BN$380, 0, MATCH('Outil de calcul'!B570,'Aide et cotations'!$A$1:$CN$1, 0))), "")))</f>
        <v/>
      </c>
    </row>
    <row r="571" spans="2:6" ht="46.95" customHeight="1" x14ac:dyDescent="0.35">
      <c r="B571" s="72" t="s">
        <v>225</v>
      </c>
      <c r="C571" s="91"/>
      <c r="D571" s="70" t="str">
        <f>IFERROR(_xlfn.XLOOKUP(C571, 'Aide et cotations'!$A$109:$A$111, 'Aide et cotations'!$B$109:$B$111), "")</f>
        <v/>
      </c>
      <c r="E571" s="71" t="str" cm="1">
        <f t="array" ref="E571">IF(C571="", "", IF(C571="Non concerné", 0,
   IFERROR(
      MAX(
         _xlfn._xlws.FILTER(
            INDEX('Aide et cotations'!$A$2:$CN$380,, MATCH(B571, 'Aide et cotations'!$A$1:$CN$1, 0)),
            'Aide et cotations'!$A$2:$A$380 = C571
         )
      ),
   "")
))</f>
        <v/>
      </c>
      <c r="F571" s="71" t="str">
        <f>IF('Outil de calcul'!C571="", "", IF('Outil de calcul'!C571="Non concerné", 0, IFERROR(MAX(INDEX('Aide et cotations'!$A$1:$BN$380, 0, MATCH('Outil de calcul'!B571,'Aide et cotations'!$A$1:$CN$1, 0))), "")))</f>
        <v/>
      </c>
    </row>
    <row r="572" spans="2:6" x14ac:dyDescent="0.35">
      <c r="B572" s="69" t="s">
        <v>12</v>
      </c>
      <c r="C572" s="97"/>
      <c r="D572" s="74"/>
      <c r="E572" s="75"/>
      <c r="F572" s="75"/>
    </row>
    <row r="573" spans="2:6" x14ac:dyDescent="0.35">
      <c r="B573" s="73" t="s">
        <v>63</v>
      </c>
      <c r="C573" s="91"/>
      <c r="D573" s="70" t="str">
        <f>IFERROR(_xlfn.XLOOKUP(C573, 'Aide et cotations'!$A$112:$A$114, 'Aide et cotations'!$B$112:$B$114), "")</f>
        <v/>
      </c>
      <c r="E573" s="71" t="str" cm="1">
        <f t="array" ref="E573">IF(C573="", "", IF(C573="Non concerné", 0,
   IFERROR(
      MAX(
         _xlfn._xlws.FILTER(
            INDEX('Aide et cotations'!$A$2:$CN$380,, MATCH(B573, 'Aide et cotations'!$A$1:$CN$1, 0)),
            'Aide et cotations'!$A$2:$A$380 = C573
         )
      ),
   "")
))</f>
        <v/>
      </c>
      <c r="F573" s="71" t="str">
        <f>IF('Outil de calcul'!C573="", "", IF('Outil de calcul'!C573="Non concerné", 0, IFERROR(MAX(INDEX('Aide et cotations'!$A$1:$BN$380, 0, MATCH('Outil de calcul'!B573,'Aide et cotations'!$A$1:$CN$1, 0))), "")))</f>
        <v/>
      </c>
    </row>
    <row r="574" spans="2:6" x14ac:dyDescent="0.35">
      <c r="B574" s="73" t="s">
        <v>13</v>
      </c>
      <c r="C574" s="91"/>
      <c r="D574" s="70" t="str">
        <f>IFERROR(_xlfn.XLOOKUP(C574, 'Aide et cotations'!$A$115:$A$117, 'Aide et cotations'!$B$115:$B$117), "")</f>
        <v/>
      </c>
      <c r="E574" s="71" t="str" cm="1">
        <f t="array" ref="E574">IF(C574="", "", IF(C574="Non concerné", 0,
   IFERROR(
      MAX(
         _xlfn._xlws.FILTER(
            INDEX('Aide et cotations'!$A$2:$CN$380,, MATCH(B574, 'Aide et cotations'!$A$1:$CN$1, 0)),
            'Aide et cotations'!$A$2:$A$380 = C574
         )
      ),
   "")
))</f>
        <v/>
      </c>
      <c r="F574" s="71" t="str">
        <f>IF('Outil de calcul'!C574="", "", IF('Outil de calcul'!C574="Non concerné", 0, IFERROR(MAX(INDEX('Aide et cotations'!$A$1:$BN$380, 0, MATCH('Outil de calcul'!B574,'Aide et cotations'!$A$1:$CN$1, 0))), "")))</f>
        <v/>
      </c>
    </row>
    <row r="575" spans="2:6" x14ac:dyDescent="0.35">
      <c r="B575" s="73" t="s">
        <v>14</v>
      </c>
      <c r="C575" s="91"/>
      <c r="D575" s="70" t="str">
        <f>IFERROR(_xlfn.XLOOKUP(C575, 'Aide et cotations'!$A$118:$A$120, 'Aide et cotations'!$B$118:$B$120), "")</f>
        <v/>
      </c>
      <c r="E575" s="71" t="str" cm="1">
        <f t="array" ref="E575">IF(C575="", "", IF(C575="Non concerné", 0,
   IFERROR(
      MAX(
         _xlfn._xlws.FILTER(
            INDEX('Aide et cotations'!$A$2:$CN$380,, MATCH(B575, 'Aide et cotations'!$A$1:$CN$1, 0)),
            'Aide et cotations'!$A$2:$A$380 = C575
         )
      ),
   "")
))</f>
        <v/>
      </c>
      <c r="F575" s="71" t="str">
        <f>IF('Outil de calcul'!C575="", "", IF('Outil de calcul'!C575="Non concerné", 0, IFERROR(MAX(INDEX('Aide et cotations'!$A$1:$BN$380, 0, MATCH('Outil de calcul'!B575,'Aide et cotations'!$A$1:$CN$1, 0))), "")))</f>
        <v/>
      </c>
    </row>
    <row r="576" spans="2:6" x14ac:dyDescent="0.35">
      <c r="B576" s="73" t="s">
        <v>64</v>
      </c>
      <c r="C576" s="91"/>
      <c r="D576" s="70" t="str">
        <f>IFERROR(_xlfn.XLOOKUP(C576, 'Aide et cotations'!$A$121:$A$123, 'Aide et cotations'!$B$121:$B$123), "")</f>
        <v/>
      </c>
      <c r="E576" s="71" t="str" cm="1">
        <f t="array" ref="E576">IF(C576="", "", IF(C576="Non concerné", 0,
   IFERROR(
      MAX(
         _xlfn._xlws.FILTER(
            INDEX('Aide et cotations'!$A$2:$CN$380,, MATCH(B576, 'Aide et cotations'!$A$1:$CN$1, 0)),
            'Aide et cotations'!$A$2:$A$380 = C576
         )
      ),
   "")
))</f>
        <v/>
      </c>
      <c r="F576" s="71" t="str">
        <f>IF('Outil de calcul'!C576="", "", IF('Outil de calcul'!C576="Non concerné", 0, IFERROR(MAX(INDEX('Aide et cotations'!$A$1:$BN$380, 0, MATCH('Outil de calcul'!B576,'Aide et cotations'!$A$1:$CN$1, 0))), "")))</f>
        <v/>
      </c>
    </row>
    <row r="577" spans="2:6" x14ac:dyDescent="0.35">
      <c r="B577" s="73" t="s">
        <v>15</v>
      </c>
      <c r="C577" s="91"/>
      <c r="D577" s="70" t="str">
        <f>IFERROR(_xlfn.XLOOKUP(C577, 'Aide et cotations'!$A$124:$A$126, 'Aide et cotations'!$B$124:$B$126), "")</f>
        <v/>
      </c>
      <c r="E577" s="71" t="str" cm="1">
        <f t="array" ref="E577">IF(C577="", "", IF(C577="Non concerné", 0,
   IFERROR(
      MAX(
         _xlfn._xlws.FILTER(
            INDEX('Aide et cotations'!$A$2:$CN$380,, MATCH(B577, 'Aide et cotations'!$A$1:$CN$1, 0)),
            'Aide et cotations'!$A$2:$A$380 = C577
         )
      ),
   "")
))</f>
        <v/>
      </c>
      <c r="F577" s="71" t="str">
        <f>IF('Outil de calcul'!C577="", "", IF('Outil de calcul'!C577="Non concerné", 0, IFERROR(MAX(INDEX('Aide et cotations'!$A$1:$BN$380, 0, MATCH('Outil de calcul'!B577,'Aide et cotations'!$A$1:$CN$1, 0))), "")))</f>
        <v/>
      </c>
    </row>
    <row r="578" spans="2:6" x14ac:dyDescent="0.35">
      <c r="B578" s="73" t="s">
        <v>65</v>
      </c>
      <c r="C578" s="91"/>
      <c r="D578" s="70" t="str">
        <f>IFERROR(_xlfn.XLOOKUP(C578, 'Aide et cotations'!$A$127:$A$129, 'Aide et cotations'!$B$127:$B$129), "")</f>
        <v/>
      </c>
      <c r="E578" s="71" t="str" cm="1">
        <f t="array" ref="E578">IF(C578="", "", IF(C578="Non concerné", 0,
   IFERROR(
      MAX(
         _xlfn._xlws.FILTER(
            INDEX('Aide et cotations'!$A$2:$CN$380,, MATCH(B578, 'Aide et cotations'!$A$1:$CN$1, 0)),
            'Aide et cotations'!$A$2:$A$380 = C578
         )
      ),
   "")
))</f>
        <v/>
      </c>
      <c r="F578" s="71" t="str">
        <f>IF('Outil de calcul'!C578="", "", IF('Outil de calcul'!C578="Non concerné", 0, IFERROR(MAX(INDEX('Aide et cotations'!$A$1:$BN$380, 0, MATCH('Outil de calcul'!B578,'Aide et cotations'!$A$1:$CN$1, 0))), "")))</f>
        <v/>
      </c>
    </row>
    <row r="579" spans="2:6" ht="31.2" x14ac:dyDescent="0.35">
      <c r="B579" s="69" t="s">
        <v>201</v>
      </c>
      <c r="C579" s="91"/>
      <c r="D579" s="70" t="str">
        <f>IFERROR(_xlfn.XLOOKUP(C579, 'Aide et cotations'!$A$130:$A$134, 'Aide et cotations'!$B$130:$B$134), "")</f>
        <v/>
      </c>
      <c r="E579" s="71" t="str" cm="1">
        <f t="array" ref="E579">IF(C579="", "", IF(C579="Non concerné", 0,
   IFERROR(
      MAX(
         _xlfn._xlws.FILTER(
            INDEX('Aide et cotations'!$A$2:$CN$380,, MATCH(B579, 'Aide et cotations'!$A$1:$CN$1, 0)),
            'Aide et cotations'!$A$2:$A$380 = C579
         )
      ),
   "")
))</f>
        <v/>
      </c>
      <c r="F579" s="71" t="str">
        <f>IF('Outil de calcul'!C579="", "", IF('Outil de calcul'!C579="Non concerné", 0, IFERROR(MAX(INDEX('Aide et cotations'!$A$1:$BN$380, 0, MATCH('Outil de calcul'!B579,'Aide et cotations'!$A$1:$CN$1, 0))), "")))</f>
        <v/>
      </c>
    </row>
    <row r="580" spans="2:6" ht="31.2" x14ac:dyDescent="0.35">
      <c r="B580" s="69" t="s">
        <v>27</v>
      </c>
      <c r="C580" s="97"/>
      <c r="D580" s="74"/>
      <c r="E580" s="75"/>
      <c r="F580" s="75"/>
    </row>
    <row r="581" spans="2:6" x14ac:dyDescent="0.35">
      <c r="B581" s="73" t="s">
        <v>226</v>
      </c>
      <c r="C581" s="91"/>
      <c r="D581" s="70" t="str">
        <f>IFERROR(_xlfn.XLOOKUP(C581, 'Aide et cotations'!$A$135:$A$137, 'Aide et cotations'!$B$135:$B$137), "")</f>
        <v/>
      </c>
      <c r="E581" s="71" t="str" cm="1">
        <f t="array" ref="E581">IF(C581="", "", IF(C581="Non concerné", 0,
   IFERROR(
      MAX(
         _xlfn._xlws.FILTER(
            INDEX('Aide et cotations'!$A$2:$CN$380,, MATCH(B581, 'Aide et cotations'!$A$1:$CN$1, 0)),
            'Aide et cotations'!$A$2:$A$380 = C581
         )
      ),
   "")
))</f>
        <v/>
      </c>
      <c r="F581" s="71" t="str">
        <f>IF('Outil de calcul'!C581="", "", IF('Outil de calcul'!C581="Non concerné", 0, IFERROR(MAX(INDEX('Aide et cotations'!$A$1:$BN$380, 0, MATCH('Outil de calcul'!B581,'Aide et cotations'!$A$1:$CN$1, 0))), "")))</f>
        <v/>
      </c>
    </row>
    <row r="582" spans="2:6" x14ac:dyDescent="0.35">
      <c r="B582" s="73" t="s">
        <v>324</v>
      </c>
      <c r="C582" s="91"/>
      <c r="D582" s="70" t="str">
        <f>IFERROR(_xlfn.XLOOKUP(C582, 'Aide et cotations'!$A$138:$A$140, 'Aide et cotations'!$B$138:$B$140), "")</f>
        <v/>
      </c>
      <c r="E582" s="71" t="str" cm="1">
        <f t="array" ref="E582">IF(C582="", "", IF(C582="Non concerné", 0,
   IFERROR(
      MAX(
         _xlfn._xlws.FILTER(
            INDEX('Aide et cotations'!$A$2:$CN$380,, MATCH(B582, 'Aide et cotations'!$A$1:$CN$1, 0)),
            'Aide et cotations'!$A$2:$A$380 = C582
         )
      ),
   "")
))</f>
        <v/>
      </c>
      <c r="F582" s="71" t="str">
        <f>IF('Outil de calcul'!C582="", "", IF('Outil de calcul'!C582="Non concerné", 0, IFERROR(MAX(INDEX('Aide et cotations'!$A$1:$BN$380, 0, MATCH('Outil de calcul'!B582,'Aide et cotations'!$A$1:$CN$1, 0))), "")))</f>
        <v/>
      </c>
    </row>
    <row r="583" spans="2:6" x14ac:dyDescent="0.35">
      <c r="B583" s="73" t="s">
        <v>325</v>
      </c>
      <c r="C583" s="91"/>
      <c r="D583" s="70" t="str">
        <f>IFERROR(_xlfn.XLOOKUP(C583, 'Aide et cotations'!$A$141:$A$143, 'Aide et cotations'!$B$141:$B$143), "")</f>
        <v/>
      </c>
      <c r="E583" s="71" t="str" cm="1">
        <f t="array" ref="E583">IF(C583="", "", IF(C583="Non concerné", 0,
   IFERROR(
      MAX(
         _xlfn._xlws.FILTER(
            INDEX('Aide et cotations'!$A$2:$CN$380,, MATCH(B583, 'Aide et cotations'!$A$1:$CN$1, 0)),
            'Aide et cotations'!$A$2:$A$380 = C583
         )
      ),
   "")
))</f>
        <v/>
      </c>
      <c r="F583" s="71" t="str">
        <f>IF('Outil de calcul'!C583="", "", IF('Outil de calcul'!C583="Non concerné", 0, IFERROR(MAX(INDEX('Aide et cotations'!$A$1:$BN$380, 0, MATCH('Outil de calcul'!B583,'Aide et cotations'!$A$1:$CN$1, 0))), "")))</f>
        <v/>
      </c>
    </row>
    <row r="584" spans="2:6" x14ac:dyDescent="0.35">
      <c r="B584" s="73" t="s">
        <v>326</v>
      </c>
      <c r="C584" s="91"/>
      <c r="D584" s="70" t="str">
        <f>IFERROR(_xlfn.XLOOKUP(C584, 'Aide et cotations'!$A$144:$A$146, 'Aide et cotations'!$B$144:$B$146), "")</f>
        <v/>
      </c>
      <c r="E584" s="71" t="str" cm="1">
        <f t="array" ref="E584">IF(C584="", "", IF(C584="Non concerné", 0,
   IFERROR(
      MAX(
         _xlfn._xlws.FILTER(
            INDEX('Aide et cotations'!$A$2:$CN$380,, MATCH(B584, 'Aide et cotations'!$A$1:$CN$1, 0)),
            'Aide et cotations'!$A$2:$A$380 = C584
         )
      ),
   "")
))</f>
        <v/>
      </c>
      <c r="F584" s="71" t="str">
        <f>IF('Outil de calcul'!C584="", "", IF('Outil de calcul'!C584="Non concerné", 0, IFERROR(MAX(INDEX('Aide et cotations'!$A$1:$BN$380, 0, MATCH('Outil de calcul'!B584,'Aide et cotations'!$A$1:$CN$1, 0))), "")))</f>
        <v/>
      </c>
    </row>
    <row r="585" spans="2:6" ht="31.2" customHeight="1" x14ac:dyDescent="0.35">
      <c r="B585" s="69" t="s">
        <v>72</v>
      </c>
      <c r="C585" s="91"/>
      <c r="D585" s="70" t="str">
        <f>IFERROR(_xlfn.XLOOKUP(C585, 'Aide et cotations'!$A$147:$A$150, 'Aide et cotations'!$B$147:$B$150), "")</f>
        <v/>
      </c>
      <c r="E585" s="71" t="str" cm="1">
        <f t="array" ref="E585">IF(C585="", "", IF(C585="Non concerné", 0,
   IFERROR(
      MAX(
         _xlfn._xlws.FILTER(
            INDEX('Aide et cotations'!$A$2:$CN$380,, MATCH(B585, 'Aide et cotations'!$A$1:$CN$1, 0)),
            'Aide et cotations'!$A$2:$A$380 = C585
         )
      ),
   "")
))</f>
        <v/>
      </c>
      <c r="F585" s="71" t="str">
        <f>IF('Outil de calcul'!C585="", "", IF('Outil de calcul'!C585="Non concerné", 0, IFERROR(MAX(INDEX('Aide et cotations'!$A$1:$BN$380, 0, MATCH('Outil de calcul'!B585,'Aide et cotations'!$A$1:$CN$1, 0))), "")))</f>
        <v/>
      </c>
    </row>
    <row r="586" spans="2:6" x14ac:dyDescent="0.35">
      <c r="B586" s="69" t="s">
        <v>125</v>
      </c>
      <c r="C586" s="97"/>
      <c r="D586" s="74"/>
      <c r="E586" s="75"/>
      <c r="F586" s="75"/>
    </row>
    <row r="587" spans="2:6" x14ac:dyDescent="0.35">
      <c r="B587" s="73" t="s">
        <v>327</v>
      </c>
      <c r="C587" s="91"/>
      <c r="D587" s="70" t="str">
        <f>IFERROR(_xlfn.XLOOKUP(C587, 'Aide et cotations'!$A$151:$A$153, 'Aide et cotations'!$B$151:$B$153), "")</f>
        <v/>
      </c>
      <c r="E587" s="71" t="str" cm="1">
        <f t="array" ref="E587">IF(C587="", "", IF(C587="Non concerné", 0,
   IFERROR(
      MAX(
         _xlfn._xlws.FILTER(
            INDEX('Aide et cotations'!$A$2:$CN$380,, MATCH(B587, 'Aide et cotations'!$A$1:$CN$1, 0)),
            'Aide et cotations'!$A$2:$A$380 = C587
         )
      ),
   "")
))</f>
        <v/>
      </c>
      <c r="F587" s="71" t="str">
        <f>IF('Outil de calcul'!C587="", "", IF('Outil de calcul'!C587="Non concerné", 0, IFERROR(MAX(INDEX('Aide et cotations'!$A$1:$BN$380, 0, MATCH('Outil de calcul'!B587,'Aide et cotations'!$A$1:$CN$1, 0))), "")))</f>
        <v/>
      </c>
    </row>
    <row r="588" spans="2:6" x14ac:dyDescent="0.35">
      <c r="B588" s="73" t="s">
        <v>328</v>
      </c>
      <c r="C588" s="91"/>
      <c r="D588" s="70" t="str">
        <f>IFERROR(_xlfn.XLOOKUP(C588, 'Aide et cotations'!$A$154:$A$156, 'Aide et cotations'!$B$154:$B$156), "")</f>
        <v/>
      </c>
      <c r="E588" s="71" t="str" cm="1">
        <f t="array" ref="E588">IF(C588="", "", IF(C588="Non concerné", 0,
   IFERROR(
      MAX(
         _xlfn._xlws.FILTER(
            INDEX('Aide et cotations'!$A$2:$CN$380,, MATCH(B588, 'Aide et cotations'!$A$1:$CN$1, 0)),
            'Aide et cotations'!$A$2:$A$380 = C588
         )
      ),
   "")
))</f>
        <v/>
      </c>
      <c r="F588" s="71" t="str">
        <f>IF('Outil de calcul'!C588="", "", IF('Outil de calcul'!C588="Non concerné", 0, IFERROR(MAX(INDEX('Aide et cotations'!$A$1:$BN$380, 0, MATCH('Outil de calcul'!B588,'Aide et cotations'!$A$1:$CN$1, 0))), "")))</f>
        <v/>
      </c>
    </row>
    <row r="589" spans="2:6" x14ac:dyDescent="0.35">
      <c r="B589" s="73" t="s">
        <v>329</v>
      </c>
      <c r="C589" s="91"/>
      <c r="D589" s="70" t="str">
        <f>IFERROR(_xlfn.XLOOKUP(C589, 'Aide et cotations'!$A$157:$A$159, 'Aide et cotations'!$B$157:$B$159), "")</f>
        <v/>
      </c>
      <c r="E589" s="71" t="str" cm="1">
        <f t="array" ref="E589">IF(C589="", "", IF(C589="Non concerné", 0,
   IFERROR(
      MAX(
         _xlfn._xlws.FILTER(
            INDEX('Aide et cotations'!$A$2:$CN$380,, MATCH(B589, 'Aide et cotations'!$A$1:$CN$1, 0)),
            'Aide et cotations'!$A$2:$A$380 = C589
         )
      ),
   "")
))</f>
        <v/>
      </c>
      <c r="F589" s="71" t="str">
        <f>IF('Outil de calcul'!C589="", "", IF('Outil de calcul'!C589="Non concerné", 0, IFERROR(MAX(INDEX('Aide et cotations'!$A$1:$BN$380, 0, MATCH('Outil de calcul'!B589,'Aide et cotations'!$A$1:$CN$1, 0))), "")))</f>
        <v/>
      </c>
    </row>
    <row r="590" spans="2:6" x14ac:dyDescent="0.35">
      <c r="B590" s="73" t="s">
        <v>330</v>
      </c>
      <c r="C590" s="91"/>
      <c r="D590" s="70" t="str">
        <f>IFERROR(_xlfn.XLOOKUP(C590, 'Aide et cotations'!$A$160:$A$162, 'Aide et cotations'!$B$160:$B$162), "")</f>
        <v/>
      </c>
      <c r="E590" s="71" t="str" cm="1">
        <f t="array" ref="E590">IF(C590="", "", IF(C590="Non concerné", 0,
   IFERROR(
      MAX(
         _xlfn._xlws.FILTER(
            INDEX('Aide et cotations'!$A$2:$CN$380,, MATCH(B590, 'Aide et cotations'!$A$1:$CN$1, 0)),
            'Aide et cotations'!$A$2:$A$380 = C590
         )
      ),
   "")
))</f>
        <v/>
      </c>
      <c r="F590" s="71" t="str">
        <f>IF('Outil de calcul'!C590="", "", IF('Outil de calcul'!C590="Non concerné", 0, IFERROR(MAX(INDEX('Aide et cotations'!$A$1:$BN$380, 0, MATCH('Outil de calcul'!B590,'Aide et cotations'!$A$1:$CN$1, 0))), "")))</f>
        <v/>
      </c>
    </row>
    <row r="591" spans="2:6" ht="31.2" customHeight="1" x14ac:dyDescent="0.35">
      <c r="B591" s="69" t="s">
        <v>150</v>
      </c>
      <c r="C591" s="91"/>
      <c r="D591" s="70" t="str">
        <f>IFERROR(_xlfn.XLOOKUP(C591, 'Aide et cotations'!$A$163:$A$166, 'Aide et cotations'!$B$163:$B$166), "")</f>
        <v/>
      </c>
      <c r="E591" s="71" t="str" cm="1">
        <f t="array" ref="E591">IF(C591="", "", IF(C591="Non concerné", 0,
   IFERROR(
      MAX(
         _xlfn._xlws.FILTER(
            INDEX('Aide et cotations'!$A$2:$CN$380,, MATCH(B591, 'Aide et cotations'!$A$1:$CN$1, 0)),
            'Aide et cotations'!$A$2:$A$380 = C591
         )
      ),
   "")
))</f>
        <v/>
      </c>
      <c r="F591" s="71" t="str">
        <f>IF('Outil de calcul'!C591="", "", IF('Outil de calcul'!C591="Non concerné", 0, IFERROR(MAX(INDEX('Aide et cotations'!$A$1:$BN$380, 0, MATCH('Outil de calcul'!B591,'Aide et cotations'!$A$1:$CN$1, 0))), "")))</f>
        <v/>
      </c>
    </row>
    <row r="592" spans="2:6" ht="18" x14ac:dyDescent="0.35">
      <c r="B592" s="112" t="s">
        <v>139</v>
      </c>
      <c r="C592" s="112"/>
      <c r="D592" s="89" t="s">
        <v>246</v>
      </c>
      <c r="E592" s="89" t="s">
        <v>166</v>
      </c>
      <c r="F592" s="89" t="s">
        <v>204</v>
      </c>
    </row>
    <row r="593" spans="2:6" ht="46.95" customHeight="1" x14ac:dyDescent="0.35">
      <c r="B593" s="69" t="s">
        <v>190</v>
      </c>
      <c r="C593" s="91"/>
      <c r="D593" s="70" t="str">
        <f>IFERROR(_xlfn.XLOOKUP(C593, 'Aide et cotations'!$A$167:$A$169, 'Aide et cotations'!$B$167:$B$169), "")</f>
        <v/>
      </c>
      <c r="E593" s="71" t="str" cm="1">
        <f t="array" ref="E593">IF(C593="", "", IF(C593="Non concerné", 0,
   IFERROR(
      MAX(
         _xlfn._xlws.FILTER(
            INDEX('Aide et cotations'!$A$2:$CN$380,, MATCH(B593, 'Aide et cotations'!$A$1:$CN$1, 0)),
            'Aide et cotations'!$A$2:$A$380 = C593
         )
      ),
   "")
))</f>
        <v/>
      </c>
      <c r="F593" s="71" t="str">
        <f>IF('Outil de calcul'!C593="", "", IF('Outil de calcul'!C593="Non concerné", 0, IFERROR(MAX(INDEX('Aide et cotations'!$A$1:$BN$380, 0, MATCH('Outil de calcul'!B593,'Aide et cotations'!$A$1:$CN$1, 0))), "")))</f>
        <v/>
      </c>
    </row>
    <row r="594" spans="2:6" x14ac:dyDescent="0.35">
      <c r="B594" s="69" t="s">
        <v>91</v>
      </c>
      <c r="C594" s="97"/>
      <c r="D594" s="74"/>
      <c r="E594" s="75"/>
      <c r="F594" s="75"/>
    </row>
    <row r="595" spans="2:6" x14ac:dyDescent="0.35">
      <c r="B595" s="73" t="s">
        <v>29</v>
      </c>
      <c r="C595" s="91"/>
      <c r="D595" s="70" t="str">
        <f>IFERROR(_xlfn.XLOOKUP(C595, 'Aide et cotations'!$A$170:$A$173, 'Aide et cotations'!$B$170:$B$173), "")</f>
        <v/>
      </c>
      <c r="E595" s="71" t="str" cm="1">
        <f t="array" ref="E595">IF(C595="", "", IF(C595="Non concerné", 0,
   IFERROR(
      MAX(
         _xlfn._xlws.FILTER(
            INDEX('Aide et cotations'!$A$2:$CN$380,, MATCH(B595, 'Aide et cotations'!$A$1:$CN$1, 0)),
            'Aide et cotations'!$A$2:$A$380 = C595
         )
      ),
   "")
))</f>
        <v/>
      </c>
      <c r="F595" s="71" t="str">
        <f>IF('Outil de calcul'!C595="", "", IF('Outil de calcul'!C595="Non concerné", 0, IFERROR(MAX(INDEX('Aide et cotations'!$A$1:$BN$380, 0, MATCH('Outil de calcul'!B595,'Aide et cotations'!$A$1:$CN$1, 0))), "")))</f>
        <v/>
      </c>
    </row>
    <row r="596" spans="2:6" x14ac:dyDescent="0.35">
      <c r="B596" s="73" t="s">
        <v>82</v>
      </c>
      <c r="C596" s="91"/>
      <c r="D596" s="70" t="str">
        <f>IFERROR(_xlfn.XLOOKUP(C596, 'Aide et cotations'!$A$174:$A$177, 'Aide et cotations'!$B$174:$B$177), "")</f>
        <v/>
      </c>
      <c r="E596" s="71" t="str" cm="1">
        <f t="array" ref="E596">IF(C596="", "", IF(C596="Non concerné", 0,
   IFERROR(
      MAX(
         _xlfn._xlws.FILTER(
            INDEX('Aide et cotations'!$A$2:$CN$380,, MATCH(B596, 'Aide et cotations'!$A$1:$CN$1, 0)),
            'Aide et cotations'!$A$2:$A$380 = C596
         )
      ),
   "")
))</f>
        <v/>
      </c>
      <c r="F596" s="71" t="str">
        <f>IF('Outil de calcul'!C596="", "", IF('Outil de calcul'!C596="Non concerné", 0, IFERROR(MAX(INDEX('Aide et cotations'!$A$1:$BN$380, 0, MATCH('Outil de calcul'!B596,'Aide et cotations'!$A$1:$CN$1, 0))), "")))</f>
        <v/>
      </c>
    </row>
    <row r="597" spans="2:6" ht="31.2" customHeight="1" x14ac:dyDescent="0.35">
      <c r="B597" s="73" t="s">
        <v>126</v>
      </c>
      <c r="C597" s="91"/>
      <c r="D597" s="70" t="str">
        <f>IFERROR(_xlfn.XLOOKUP(C597, 'Aide et cotations'!$A$178:$A$181, 'Aide et cotations'!$B$178:$B$181), "")</f>
        <v/>
      </c>
      <c r="E597" s="71" t="str" cm="1">
        <f t="array" ref="E597">IF(C597="", "", IF(C597="Non concerné", 0,
   IFERROR(
      MAX(
         _xlfn._xlws.FILTER(
            INDEX('Aide et cotations'!$A$2:$CN$380,, MATCH(B597, 'Aide et cotations'!$A$1:$CN$1, 0)),
            'Aide et cotations'!$A$2:$A$380 = C597
         )
      ),
   "")
))</f>
        <v/>
      </c>
      <c r="F597" s="71" t="str">
        <f>IF('Outil de calcul'!C597="", "", IF('Outil de calcul'!C597="Non concerné", 0, IFERROR(MAX(INDEX('Aide et cotations'!$A$1:$BN$380, 0, MATCH('Outil de calcul'!B597,'Aide et cotations'!$A$1:$CN$1, 0))), "")))</f>
        <v/>
      </c>
    </row>
    <row r="598" spans="2:6" x14ac:dyDescent="0.35">
      <c r="B598" s="73" t="s">
        <v>31</v>
      </c>
      <c r="C598" s="91"/>
      <c r="D598" s="70" t="str">
        <f>IFERROR(_xlfn.XLOOKUP(C598, 'Aide et cotations'!$A$182:$A$185, 'Aide et cotations'!$B$182:$B$185), "")</f>
        <v/>
      </c>
      <c r="E598" s="71" t="str" cm="1">
        <f t="array" ref="E598">IF(C598="", "", IF(C598="Non concerné", 0,
   IFERROR(
      MAX(
         _xlfn._xlws.FILTER(
            INDEX('Aide et cotations'!$A$2:$CN$380,, MATCH(B598, 'Aide et cotations'!$A$1:$CN$1, 0)),
            'Aide et cotations'!$A$2:$A$380 = C598
         )
      ),
   "")
))</f>
        <v/>
      </c>
      <c r="F598" s="71" t="str">
        <f>IF('Outil de calcul'!C598="", "", IF('Outil de calcul'!C598="Non concerné", 0, IFERROR(MAX(INDEX('Aide et cotations'!$A$1:$BN$380, 0, MATCH('Outil de calcul'!B598,'Aide et cotations'!$A$1:$CN$1, 0))), "")))</f>
        <v/>
      </c>
    </row>
    <row r="599" spans="2:6" x14ac:dyDescent="0.35">
      <c r="B599" s="73" t="s">
        <v>30</v>
      </c>
      <c r="C599" s="91"/>
      <c r="D599" s="70" t="str">
        <f>IFERROR(_xlfn.XLOOKUP(C599, 'Aide et cotations'!$A$186:$A$189, 'Aide et cotations'!$B$186:$B$189), "")</f>
        <v/>
      </c>
      <c r="E599" s="71" t="str" cm="1">
        <f t="array" ref="E599">IF(C599="", "", IF(C599="Non concerné", 0,
   IFERROR(
      MAX(
         _xlfn._xlws.FILTER(
            INDEX('Aide et cotations'!$A$2:$CN$380,, MATCH(B599, 'Aide et cotations'!$A$1:$CN$1, 0)),
            'Aide et cotations'!$A$2:$A$380 = C599
         )
      ),
   "")
))</f>
        <v/>
      </c>
      <c r="F599" s="71" t="str">
        <f>IF('Outil de calcul'!C599="", "", IF('Outil de calcul'!C599="Non concerné", 0, IFERROR(MAX(INDEX('Aide et cotations'!$A$1:$BN$380, 0, MATCH('Outil de calcul'!B599,'Aide et cotations'!$A$1:$CN$1, 0))), "")))</f>
        <v/>
      </c>
    </row>
    <row r="600" spans="2:6" ht="46.95" customHeight="1" x14ac:dyDescent="0.35">
      <c r="B600" s="69" t="s">
        <v>88</v>
      </c>
      <c r="C600" s="91"/>
      <c r="D600" s="70" t="str">
        <f>IFERROR(_xlfn.XLOOKUP(C600, 'Aide et cotations'!$A$190:$A$194, 'Aide et cotations'!$B$190:$B$194), "")</f>
        <v/>
      </c>
      <c r="E600" s="71" t="str" cm="1">
        <f t="array" ref="E600">IF(C600="", "", IF(C600="Non concerné", 0,
   IFERROR(
      MAX(
         _xlfn._xlws.FILTER(
            INDEX('Aide et cotations'!$A$2:$CN$380,, MATCH(B600, 'Aide et cotations'!$A$1:$CN$1, 0)),
            'Aide et cotations'!$A$2:$A$380 = C600
         )
      ),
   "")
))</f>
        <v/>
      </c>
      <c r="F600" s="71" t="str">
        <f>IF('Outil de calcul'!C600="", "", IF('Outil de calcul'!C600="Non concerné", 0, IFERROR(MAX(INDEX('Aide et cotations'!$A$1:$BN$380, 0, MATCH('Outil de calcul'!B600,'Aide et cotations'!$A$1:$CN$1, 0))), "")))</f>
        <v/>
      </c>
    </row>
    <row r="601" spans="2:6" x14ac:dyDescent="0.35">
      <c r="B601" s="69" t="s">
        <v>92</v>
      </c>
      <c r="C601" s="91"/>
      <c r="D601" s="70" t="str">
        <f>IFERROR(_xlfn.XLOOKUP(C601, 'Aide et cotations'!$A$195:$A$200, 'Aide et cotations'!$B$195:$B$200), "")</f>
        <v/>
      </c>
      <c r="E601" s="71" t="str" cm="1">
        <f t="array" ref="E601">IF(C601="", "", IF(C601="Non concerné", 0,
   IFERROR(
      MAX(
         _xlfn._xlws.FILTER(
            INDEX('Aide et cotations'!$A$2:$CN$380,, MATCH(B601, 'Aide et cotations'!$A$1:$CN$1, 0)),
            'Aide et cotations'!$A$2:$A$380 = C601
         )
      ),
   "")
))</f>
        <v/>
      </c>
      <c r="F601" s="71" t="str">
        <f>IF('Outil de calcul'!C601="", "", IF('Outil de calcul'!C601="Non concerné", 0, IFERROR(MAX(INDEX('Aide et cotations'!$A$1:$BN$380, 0, MATCH('Outil de calcul'!B601,'Aide et cotations'!$A$1:$CN$1, 0))), "")))</f>
        <v/>
      </c>
    </row>
    <row r="602" spans="2:6" ht="18" x14ac:dyDescent="0.35">
      <c r="B602" s="112" t="s">
        <v>140</v>
      </c>
      <c r="C602" s="112"/>
      <c r="D602" s="89" t="s">
        <v>246</v>
      </c>
      <c r="E602" s="89" t="s">
        <v>166</v>
      </c>
      <c r="F602" s="89" t="s">
        <v>204</v>
      </c>
    </row>
    <row r="603" spans="2:6" ht="62.4" customHeight="1" x14ac:dyDescent="0.35">
      <c r="B603" s="69" t="s">
        <v>6</v>
      </c>
      <c r="C603" s="91"/>
      <c r="D603" s="70" t="str">
        <f>IFERROR(_xlfn.XLOOKUP(C603, 'Aide et cotations'!$A$201:$A$204, 'Aide et cotations'!$B$201:$B$204), "")</f>
        <v/>
      </c>
      <c r="E603" s="71" t="str" cm="1">
        <f t="array" ref="E603">IF(C603="", "", IF(C603="Non concerné", 0,
   IFERROR(
      MAX(
         _xlfn._xlws.FILTER(
            INDEX('Aide et cotations'!$A$2:$CN$380,, MATCH(B603, 'Aide et cotations'!$A$1:$CN$1, 0)),
            'Aide et cotations'!$A$2:$A$380 = C603
         )
      ),
   "")
))</f>
        <v/>
      </c>
      <c r="F603" s="71" t="str">
        <f>IF('Outil de calcul'!C603="", "", IF('Outil de calcul'!C603="Non concerné", 0, IFERROR(MAX(INDEX('Aide et cotations'!$A$1:$BN$380, 0, MATCH('Outil de calcul'!B603,'Aide et cotations'!$A$1:$CN$1, 0))), "")))</f>
        <v/>
      </c>
    </row>
    <row r="604" spans="2:6" x14ac:dyDescent="0.35">
      <c r="B604" s="69" t="s">
        <v>7</v>
      </c>
      <c r="C604" s="91"/>
      <c r="D604" s="70" t="str">
        <f>IFERROR(_xlfn.XLOOKUP(C604, 'Aide et cotations'!$A$205:$A$208, 'Aide et cotations'!$B$205:$B$208), "")</f>
        <v/>
      </c>
      <c r="E604" s="71" t="str" cm="1">
        <f t="array" ref="E604">IF(C604="", "", IF(C604="Non concerné", 0,
   IFERROR(
      MAX(
         _xlfn._xlws.FILTER(
            INDEX('Aide et cotations'!$A$2:$CN$380,, MATCH(B604, 'Aide et cotations'!$A$1:$CN$1, 0)),
            'Aide et cotations'!$A$2:$A$380 = C604
         )
      ),
   "")
))</f>
        <v/>
      </c>
      <c r="F604" s="71" t="str">
        <f>IF('Outil de calcul'!C604="", "", IF('Outil de calcul'!C604="Non concerné", 0, IFERROR(MAX(INDEX('Aide et cotations'!$A$1:$BN$380, 0, MATCH('Outil de calcul'!B604,'Aide et cotations'!$A$1:$CN$1, 0))), "")))</f>
        <v/>
      </c>
    </row>
    <row r="605" spans="2:6" ht="31.2" customHeight="1" x14ac:dyDescent="0.35">
      <c r="B605" s="69" t="s">
        <v>16</v>
      </c>
      <c r="C605" s="91"/>
      <c r="D605" s="70" t="str">
        <f>IFERROR(_xlfn.XLOOKUP(C605, 'Aide et cotations'!$A$209:$A$213, 'Aide et cotations'!$B$209:$B$213), "")</f>
        <v/>
      </c>
      <c r="E605" s="71" t="str" cm="1">
        <f t="array" ref="E605">IF(C605="", "", IF(C605="Non concerné", 0,
   IFERROR(
      MAX(
         _xlfn._xlws.FILTER(
            INDEX('Aide et cotations'!$A$2:$CN$380,, MATCH(B605, 'Aide et cotations'!$A$1:$CN$1, 0)),
            'Aide et cotations'!$A$2:$A$380 = C605
         )
      ),
   "")
))</f>
        <v/>
      </c>
      <c r="F605" s="71" t="str">
        <f>IF('Outil de calcul'!C605="", "", IF('Outil de calcul'!C605="Non concerné", 0, IFERROR(MAX(INDEX('Aide et cotations'!$A$1:$BN$380, 0, MATCH('Outil de calcul'!B605,'Aide et cotations'!$A$1:$CN$1, 0))), "")))</f>
        <v/>
      </c>
    </row>
    <row r="606" spans="2:6" ht="5.4" customHeight="1" x14ac:dyDescent="0.35"/>
    <row r="607" spans="2:6" ht="18" x14ac:dyDescent="0.4">
      <c r="B607" s="113" t="s">
        <v>238</v>
      </c>
      <c r="C607" s="113"/>
      <c r="D607" s="113"/>
      <c r="E607" s="113"/>
      <c r="F607" s="113"/>
    </row>
    <row r="608" spans="2:6" ht="4.2" customHeight="1" x14ac:dyDescent="0.35"/>
    <row r="609" spans="2:6" ht="18" x14ac:dyDescent="0.35">
      <c r="B609" s="112" t="s">
        <v>58</v>
      </c>
      <c r="C609" s="112"/>
      <c r="D609" s="89" t="s">
        <v>246</v>
      </c>
      <c r="E609" s="89" t="s">
        <v>166</v>
      </c>
      <c r="F609" s="89" t="s">
        <v>204</v>
      </c>
    </row>
    <row r="610" spans="2:6" ht="62.4" customHeight="1" x14ac:dyDescent="0.35">
      <c r="B610" s="69" t="s">
        <v>57</v>
      </c>
      <c r="C610" s="91"/>
      <c r="D610" s="70" t="str">
        <f>IFERROR(_xlfn.XLOOKUP(C610, 'Aide et cotations'!$A$88:$A$92, 'Aide et cotations'!$B$88:$B$92), "")</f>
        <v/>
      </c>
      <c r="E610" s="71" t="str" cm="1">
        <f t="array" ref="E610">IF(C610="", "", IF(C610="Non concerné", 0,
   IFERROR(
      MAX(
         _xlfn._xlws.FILTER(
            INDEX('Aide et cotations'!$A$2:$CN$380,, MATCH(B610, 'Aide et cotations'!$A$1:$CN$1, 0)),
            'Aide et cotations'!$A$2:$A$380 = C610
         )
      ),
   "")
))</f>
        <v/>
      </c>
      <c r="F610" s="71" t="str">
        <f>IF('Outil de calcul'!C610="", "", IF('Outil de calcul'!C610="Non concerné", 0, IFERROR(MAX(INDEX('Aide et cotations'!$A$1:$BN$380, 0, MATCH('Outil de calcul'!B610,'Aide et cotations'!$A$1:$CN$1, 0))), "")))</f>
        <v/>
      </c>
    </row>
    <row r="611" spans="2:6" x14ac:dyDescent="0.35">
      <c r="B611" s="69" t="s">
        <v>23</v>
      </c>
      <c r="C611" s="96"/>
      <c r="D611" s="74"/>
      <c r="E611" s="75"/>
      <c r="F611" s="75"/>
    </row>
    <row r="612" spans="2:6" ht="62.4" customHeight="1" x14ac:dyDescent="0.35">
      <c r="B612" s="73" t="s">
        <v>59</v>
      </c>
      <c r="C612" s="91"/>
      <c r="D612" s="70" t="str">
        <f>IFERROR(_xlfn.XLOOKUP(C612, 'Aide et cotations'!$A$93:$A$95, 'Aide et cotations'!$B$93:$B$95), "")</f>
        <v/>
      </c>
      <c r="E612" s="71" t="str" cm="1">
        <f t="array" ref="E612">IF(C612="", "", IF(C612="Non concerné", 0,
   IFERROR(
      MAX(
         _xlfn._xlws.FILTER(
            INDEX('Aide et cotations'!$A$2:$CN$380,, MATCH(B612, 'Aide et cotations'!$A$1:$CN$1, 0)),
            'Aide et cotations'!$A$2:$A$380 = C612
         )
      ),
   "")
))</f>
        <v/>
      </c>
      <c r="F612" s="71" t="str">
        <f>IF('Outil de calcul'!C612="", "", IF('Outil de calcul'!C612="Non concerné", 0, IFERROR(MAX(INDEX('Aide et cotations'!$A$1:$BN$380, 0, MATCH('Outil de calcul'!B612,'Aide et cotations'!$A$1:$CN$1, 0))), "")))</f>
        <v/>
      </c>
    </row>
    <row r="613" spans="2:6" ht="46.95" customHeight="1" x14ac:dyDescent="0.35">
      <c r="B613" s="73" t="s">
        <v>60</v>
      </c>
      <c r="C613" s="91"/>
      <c r="D613" s="70" t="str">
        <f>IFERROR(_xlfn.XLOOKUP(C613, 'Aide et cotations'!$A$96:$A$98, 'Aide et cotations'!$B$96:$B$98), "")</f>
        <v/>
      </c>
      <c r="E613" s="71" t="str" cm="1">
        <f t="array" ref="E613">IF(C613="", "", IF(C613="Non concerné", 0,
   IFERROR(
      MAX(
         _xlfn._xlws.FILTER(
            INDEX('Aide et cotations'!$A$2:$CN$380,, MATCH(B613, 'Aide et cotations'!$A$1:$CN$1, 0)),
            'Aide et cotations'!$A$2:$A$380 = C613
         )
      ),
   "")
))</f>
        <v/>
      </c>
      <c r="F613" s="71" t="str">
        <f>IF('Outil de calcul'!C613="", "", IF('Outil de calcul'!C613="Non concerné", 0, IFERROR(MAX(INDEX('Aide et cotations'!$A$1:$BN$380, 0, MATCH('Outil de calcul'!B613,'Aide et cotations'!$A$1:$CN$1, 0))), "")))</f>
        <v/>
      </c>
    </row>
    <row r="614" spans="2:6" ht="46.95" customHeight="1" x14ac:dyDescent="0.35">
      <c r="B614" s="73" t="s">
        <v>62</v>
      </c>
      <c r="C614" s="91"/>
      <c r="D614" s="70" t="str">
        <f>IFERROR(_xlfn.XLOOKUP(C614, 'Aide et cotations'!$A$99:$A$101, 'Aide et cotations'!$B$99:$B$101), "")</f>
        <v/>
      </c>
      <c r="E614" s="71" t="str" cm="1">
        <f t="array" ref="E614">IF(C614="", "", IF(C614="Non concerné", 0,
   IFERROR(
      MAX(
         _xlfn._xlws.FILTER(
            INDEX('Aide et cotations'!$A$2:$CN$380,, MATCH(B614, 'Aide et cotations'!$A$1:$CN$1, 0)),
            'Aide et cotations'!$A$2:$A$380 = C614
         )
      ),
   "")
))</f>
        <v/>
      </c>
      <c r="F614" s="71" t="str">
        <f>IF('Outil de calcul'!C614="", "", IF('Outil de calcul'!C614="Non concerné", 0, IFERROR(MAX(INDEX('Aide et cotations'!$A$1:$BN$380, 0, MATCH('Outil de calcul'!B614,'Aide et cotations'!$A$1:$CN$1, 0))), "")))</f>
        <v/>
      </c>
    </row>
    <row r="615" spans="2:6" ht="31.2" customHeight="1" x14ac:dyDescent="0.35">
      <c r="B615" s="73" t="s">
        <v>61</v>
      </c>
      <c r="C615" s="91"/>
      <c r="D615" s="70" t="str">
        <f>IFERROR(_xlfn.XLOOKUP(C615, 'Aide et cotations'!$A$102:$A$104, 'Aide et cotations'!$B$102:$B$104), "")</f>
        <v/>
      </c>
      <c r="E615" s="71" t="str" cm="1">
        <f t="array" ref="E615">IF(C615="", "", IF(C615="Non concerné", 0,
   IFERROR(
      MAX(
         _xlfn._xlws.FILTER(
            INDEX('Aide et cotations'!$A$2:$CN$380,, MATCH(B615, 'Aide et cotations'!$A$1:$CN$1, 0)),
            'Aide et cotations'!$A$2:$A$380 = C615
         )
      ),
   "")
))</f>
        <v/>
      </c>
      <c r="F615" s="71" t="str">
        <f>IF('Outil de calcul'!C615="", "", IF('Outil de calcul'!C615="Non concerné", 0, IFERROR(MAX(INDEX('Aide et cotations'!$A$1:$BN$380, 0, MATCH('Outil de calcul'!B615,'Aide et cotations'!$A$1:$CN$1, 0))), "")))</f>
        <v/>
      </c>
    </row>
    <row r="616" spans="2:6" ht="18" x14ac:dyDescent="0.35">
      <c r="B616" s="112" t="s">
        <v>141</v>
      </c>
      <c r="C616" s="112"/>
      <c r="D616" s="89" t="s">
        <v>246</v>
      </c>
      <c r="E616" s="89" t="s">
        <v>166</v>
      </c>
      <c r="F616" s="89" t="s">
        <v>204</v>
      </c>
    </row>
    <row r="617" spans="2:6" ht="46.95" customHeight="1" x14ac:dyDescent="0.35">
      <c r="B617" s="69" t="s">
        <v>145</v>
      </c>
      <c r="C617" s="91"/>
      <c r="D617" s="70" t="str">
        <f>IFERROR(_xlfn.XLOOKUP(C617, 'Aide et cotations'!$A$105:$A$108, 'Aide et cotations'!$B$105:$B$108), "")</f>
        <v/>
      </c>
      <c r="E617" s="71" t="str" cm="1">
        <f t="array" ref="E617">IF(C617="", "", IF(C617="Non concerné", 0,
   IFERROR(
      MAX(
         _xlfn._xlws.FILTER(
            INDEX('Aide et cotations'!$A$2:$CN$380,, MATCH(B617, 'Aide et cotations'!$A$1:$CN$1, 0)),
            'Aide et cotations'!$A$2:$A$380 = C617
         )
      ),
   "")
))</f>
        <v/>
      </c>
      <c r="F617" s="71" t="str">
        <f>IF('Outil de calcul'!C617="", "", IF('Outil de calcul'!C617="Non concerné", 0, IFERROR(MAX(INDEX('Aide et cotations'!$A$1:$BN$380, 0, MATCH('Outil de calcul'!B617,'Aide et cotations'!$A$1:$CN$1, 0))), "")))</f>
        <v/>
      </c>
    </row>
    <row r="618" spans="2:6" ht="46.95" customHeight="1" x14ac:dyDescent="0.35">
      <c r="B618" s="72" t="s">
        <v>225</v>
      </c>
      <c r="C618" s="91"/>
      <c r="D618" s="70" t="str">
        <f>IFERROR(_xlfn.XLOOKUP(C618, 'Aide et cotations'!$A$109:$A$111, 'Aide et cotations'!$B$109:$B$111), "")</f>
        <v/>
      </c>
      <c r="E618" s="71" t="str" cm="1">
        <f t="array" ref="E618">IF(C618="", "", IF(C618="Non concerné", 0,
   IFERROR(
      MAX(
         _xlfn._xlws.FILTER(
            INDEX('Aide et cotations'!$A$2:$CN$380,, MATCH(B618, 'Aide et cotations'!$A$1:$CN$1, 0)),
            'Aide et cotations'!$A$2:$A$380 = C618
         )
      ),
   "")
))</f>
        <v/>
      </c>
      <c r="F618" s="71" t="str">
        <f>IF('Outil de calcul'!C618="", "", IF('Outil de calcul'!C618="Non concerné", 0, IFERROR(MAX(INDEX('Aide et cotations'!$A$1:$BN$380, 0, MATCH('Outil de calcul'!B618,'Aide et cotations'!$A$1:$CN$1, 0))), "")))</f>
        <v/>
      </c>
    </row>
    <row r="619" spans="2:6" x14ac:dyDescent="0.35">
      <c r="B619" s="69" t="s">
        <v>12</v>
      </c>
      <c r="C619" s="97"/>
      <c r="D619" s="74"/>
      <c r="E619" s="75"/>
      <c r="F619" s="75"/>
    </row>
    <row r="620" spans="2:6" x14ac:dyDescent="0.35">
      <c r="B620" s="73" t="s">
        <v>63</v>
      </c>
      <c r="C620" s="91"/>
      <c r="D620" s="70" t="str">
        <f>IFERROR(_xlfn.XLOOKUP(C620, 'Aide et cotations'!$A$112:$A$114, 'Aide et cotations'!$B$112:$B$114), "")</f>
        <v/>
      </c>
      <c r="E620" s="71" t="str" cm="1">
        <f t="array" ref="E620">IF(C620="", "", IF(C620="Non concerné", 0,
   IFERROR(
      MAX(
         _xlfn._xlws.FILTER(
            INDEX('Aide et cotations'!$A$2:$CN$380,, MATCH(B620, 'Aide et cotations'!$A$1:$CN$1, 0)),
            'Aide et cotations'!$A$2:$A$380 = C620
         )
      ),
   "")
))</f>
        <v/>
      </c>
      <c r="F620" s="71" t="str">
        <f>IF('Outil de calcul'!C620="", "", IF('Outil de calcul'!C620="Non concerné", 0, IFERROR(MAX(INDEX('Aide et cotations'!$A$1:$BN$380, 0, MATCH('Outil de calcul'!B620,'Aide et cotations'!$A$1:$CN$1, 0))), "")))</f>
        <v/>
      </c>
    </row>
    <row r="621" spans="2:6" x14ac:dyDescent="0.35">
      <c r="B621" s="73" t="s">
        <v>13</v>
      </c>
      <c r="C621" s="91"/>
      <c r="D621" s="70" t="str">
        <f>IFERROR(_xlfn.XLOOKUP(C621, 'Aide et cotations'!$A$115:$A$117, 'Aide et cotations'!$B$115:$B$117), "")</f>
        <v/>
      </c>
      <c r="E621" s="71" t="str" cm="1">
        <f t="array" ref="E621">IF(C621="", "", IF(C621="Non concerné", 0,
   IFERROR(
      MAX(
         _xlfn._xlws.FILTER(
            INDEX('Aide et cotations'!$A$2:$CN$380,, MATCH(B621, 'Aide et cotations'!$A$1:$CN$1, 0)),
            'Aide et cotations'!$A$2:$A$380 = C621
         )
      ),
   "")
))</f>
        <v/>
      </c>
      <c r="F621" s="71" t="str">
        <f>IF('Outil de calcul'!C621="", "", IF('Outil de calcul'!C621="Non concerné", 0, IFERROR(MAX(INDEX('Aide et cotations'!$A$1:$BN$380, 0, MATCH('Outil de calcul'!B621,'Aide et cotations'!$A$1:$CN$1, 0))), "")))</f>
        <v/>
      </c>
    </row>
    <row r="622" spans="2:6" x14ac:dyDescent="0.35">
      <c r="B622" s="73" t="s">
        <v>14</v>
      </c>
      <c r="C622" s="91"/>
      <c r="D622" s="70" t="str">
        <f>IFERROR(_xlfn.XLOOKUP(C622, 'Aide et cotations'!$A$118:$A$120, 'Aide et cotations'!$B$118:$B$120), "")</f>
        <v/>
      </c>
      <c r="E622" s="71" t="str" cm="1">
        <f t="array" ref="E622">IF(C622="", "", IF(C622="Non concerné", 0,
   IFERROR(
      MAX(
         _xlfn._xlws.FILTER(
            INDEX('Aide et cotations'!$A$2:$CN$380,, MATCH(B622, 'Aide et cotations'!$A$1:$CN$1, 0)),
            'Aide et cotations'!$A$2:$A$380 = C622
         )
      ),
   "")
))</f>
        <v/>
      </c>
      <c r="F622" s="71" t="str">
        <f>IF('Outil de calcul'!C622="", "", IF('Outil de calcul'!C622="Non concerné", 0, IFERROR(MAX(INDEX('Aide et cotations'!$A$1:$BN$380, 0, MATCH('Outil de calcul'!B622,'Aide et cotations'!$A$1:$CN$1, 0))), "")))</f>
        <v/>
      </c>
    </row>
    <row r="623" spans="2:6" x14ac:dyDescent="0.35">
      <c r="B623" s="73" t="s">
        <v>64</v>
      </c>
      <c r="C623" s="91"/>
      <c r="D623" s="70" t="str">
        <f>IFERROR(_xlfn.XLOOKUP(C623, 'Aide et cotations'!$A$121:$A$123, 'Aide et cotations'!$B$121:$B$123), "")</f>
        <v/>
      </c>
      <c r="E623" s="71" t="str" cm="1">
        <f t="array" ref="E623">IF(C623="", "", IF(C623="Non concerné", 0,
   IFERROR(
      MAX(
         _xlfn._xlws.FILTER(
            INDEX('Aide et cotations'!$A$2:$CN$380,, MATCH(B623, 'Aide et cotations'!$A$1:$CN$1, 0)),
            'Aide et cotations'!$A$2:$A$380 = C623
         )
      ),
   "")
))</f>
        <v/>
      </c>
      <c r="F623" s="71" t="str">
        <f>IF('Outil de calcul'!C623="", "", IF('Outil de calcul'!C623="Non concerné", 0, IFERROR(MAX(INDEX('Aide et cotations'!$A$1:$BN$380, 0, MATCH('Outil de calcul'!B623,'Aide et cotations'!$A$1:$CN$1, 0))), "")))</f>
        <v/>
      </c>
    </row>
    <row r="624" spans="2:6" x14ac:dyDescent="0.35">
      <c r="B624" s="73" t="s">
        <v>15</v>
      </c>
      <c r="C624" s="91"/>
      <c r="D624" s="70" t="str">
        <f>IFERROR(_xlfn.XLOOKUP(C624, 'Aide et cotations'!$A$124:$A$126, 'Aide et cotations'!$B$124:$B$126), "")</f>
        <v/>
      </c>
      <c r="E624" s="71" t="str" cm="1">
        <f t="array" ref="E624">IF(C624="", "", IF(C624="Non concerné", 0,
   IFERROR(
      MAX(
         _xlfn._xlws.FILTER(
            INDEX('Aide et cotations'!$A$2:$CN$380,, MATCH(B624, 'Aide et cotations'!$A$1:$CN$1, 0)),
            'Aide et cotations'!$A$2:$A$380 = C624
         )
      ),
   "")
))</f>
        <v/>
      </c>
      <c r="F624" s="71" t="str">
        <f>IF('Outil de calcul'!C624="", "", IF('Outil de calcul'!C624="Non concerné", 0, IFERROR(MAX(INDEX('Aide et cotations'!$A$1:$BN$380, 0, MATCH('Outil de calcul'!B624,'Aide et cotations'!$A$1:$CN$1, 0))), "")))</f>
        <v/>
      </c>
    </row>
    <row r="625" spans="2:6" x14ac:dyDescent="0.35">
      <c r="B625" s="73" t="s">
        <v>65</v>
      </c>
      <c r="C625" s="91"/>
      <c r="D625" s="70" t="str">
        <f>IFERROR(_xlfn.XLOOKUP(C625, 'Aide et cotations'!$A$127:$A$129, 'Aide et cotations'!$B$127:$B$129), "")</f>
        <v/>
      </c>
      <c r="E625" s="71" t="str" cm="1">
        <f t="array" ref="E625">IF(C625="", "", IF(C625="Non concerné", 0,
   IFERROR(
      MAX(
         _xlfn._xlws.FILTER(
            INDEX('Aide et cotations'!$A$2:$CN$380,, MATCH(B625, 'Aide et cotations'!$A$1:$CN$1, 0)),
            'Aide et cotations'!$A$2:$A$380 = C625
         )
      ),
   "")
))</f>
        <v/>
      </c>
      <c r="F625" s="71" t="str">
        <f>IF('Outil de calcul'!C625="", "", IF('Outil de calcul'!C625="Non concerné", 0, IFERROR(MAX(INDEX('Aide et cotations'!$A$1:$BN$380, 0, MATCH('Outil de calcul'!B625,'Aide et cotations'!$A$1:$CN$1, 0))), "")))</f>
        <v/>
      </c>
    </row>
    <row r="626" spans="2:6" ht="31.2" x14ac:dyDescent="0.35">
      <c r="B626" s="69" t="s">
        <v>201</v>
      </c>
      <c r="C626" s="91"/>
      <c r="D626" s="70" t="str">
        <f>IFERROR(_xlfn.XLOOKUP(C626, 'Aide et cotations'!$A$130:$A$134, 'Aide et cotations'!$B$130:$B$134), "")</f>
        <v/>
      </c>
      <c r="E626" s="71" t="str" cm="1">
        <f t="array" ref="E626">IF(C626="", "", IF(C626="Non concerné", 0,
   IFERROR(
      MAX(
         _xlfn._xlws.FILTER(
            INDEX('Aide et cotations'!$A$2:$CN$380,, MATCH(B626, 'Aide et cotations'!$A$1:$CN$1, 0)),
            'Aide et cotations'!$A$2:$A$380 = C626
         )
      ),
   "")
))</f>
        <v/>
      </c>
      <c r="F626" s="71" t="str">
        <f>IF('Outil de calcul'!C626="", "", IF('Outil de calcul'!C626="Non concerné", 0, IFERROR(MAX(INDEX('Aide et cotations'!$A$1:$BN$380, 0, MATCH('Outil de calcul'!B626,'Aide et cotations'!$A$1:$CN$1, 0))), "")))</f>
        <v/>
      </c>
    </row>
    <row r="627" spans="2:6" ht="31.2" x14ac:dyDescent="0.35">
      <c r="B627" s="69" t="s">
        <v>27</v>
      </c>
      <c r="C627" s="97"/>
      <c r="D627" s="74"/>
      <c r="E627" s="75"/>
      <c r="F627" s="75"/>
    </row>
    <row r="628" spans="2:6" x14ac:dyDescent="0.35">
      <c r="B628" s="73" t="s">
        <v>226</v>
      </c>
      <c r="C628" s="91"/>
      <c r="D628" s="70" t="str">
        <f>IFERROR(_xlfn.XLOOKUP(C628, 'Aide et cotations'!$A$135:$A$137, 'Aide et cotations'!$B$135:$B$137), "")</f>
        <v/>
      </c>
      <c r="E628" s="71" t="str" cm="1">
        <f t="array" ref="E628">IF(C628="", "", IF(C628="Non concerné", 0,
   IFERROR(
      MAX(
         _xlfn._xlws.FILTER(
            INDEX('Aide et cotations'!$A$2:$CN$380,, MATCH(B628, 'Aide et cotations'!$A$1:$CN$1, 0)),
            'Aide et cotations'!$A$2:$A$380 = C628
         )
      ),
   "")
))</f>
        <v/>
      </c>
      <c r="F628" s="71" t="str">
        <f>IF('Outil de calcul'!C628="", "", IF('Outil de calcul'!C628="Non concerné", 0, IFERROR(MAX(INDEX('Aide et cotations'!$A$1:$BN$380, 0, MATCH('Outil de calcul'!B628,'Aide et cotations'!$A$1:$CN$1, 0))), "")))</f>
        <v/>
      </c>
    </row>
    <row r="629" spans="2:6" x14ac:dyDescent="0.35">
      <c r="B629" s="73" t="s">
        <v>324</v>
      </c>
      <c r="C629" s="91"/>
      <c r="D629" s="70" t="str">
        <f>IFERROR(_xlfn.XLOOKUP(C629, 'Aide et cotations'!$A$138:$A$140, 'Aide et cotations'!$B$138:$B$140), "")</f>
        <v/>
      </c>
      <c r="E629" s="71" t="str" cm="1">
        <f t="array" ref="E629">IF(C629="", "", IF(C629="Non concerné", 0,
   IFERROR(
      MAX(
         _xlfn._xlws.FILTER(
            INDEX('Aide et cotations'!$A$2:$CN$380,, MATCH(B629, 'Aide et cotations'!$A$1:$CN$1, 0)),
            'Aide et cotations'!$A$2:$A$380 = C629
         )
      ),
   "")
))</f>
        <v/>
      </c>
      <c r="F629" s="71" t="str">
        <f>IF('Outil de calcul'!C629="", "", IF('Outil de calcul'!C629="Non concerné", 0, IFERROR(MAX(INDEX('Aide et cotations'!$A$1:$BN$380, 0, MATCH('Outil de calcul'!B629,'Aide et cotations'!$A$1:$CN$1, 0))), "")))</f>
        <v/>
      </c>
    </row>
    <row r="630" spans="2:6" x14ac:dyDescent="0.35">
      <c r="B630" s="73" t="s">
        <v>325</v>
      </c>
      <c r="C630" s="91"/>
      <c r="D630" s="70" t="str">
        <f>IFERROR(_xlfn.XLOOKUP(C630, 'Aide et cotations'!$A$141:$A$143, 'Aide et cotations'!$B$141:$B$143), "")</f>
        <v/>
      </c>
      <c r="E630" s="71" t="str" cm="1">
        <f t="array" ref="E630">IF(C630="", "", IF(C630="Non concerné", 0,
   IFERROR(
      MAX(
         _xlfn._xlws.FILTER(
            INDEX('Aide et cotations'!$A$2:$CN$380,, MATCH(B630, 'Aide et cotations'!$A$1:$CN$1, 0)),
            'Aide et cotations'!$A$2:$A$380 = C630
         )
      ),
   "")
))</f>
        <v/>
      </c>
      <c r="F630" s="71" t="str">
        <f>IF('Outil de calcul'!C630="", "", IF('Outil de calcul'!C630="Non concerné", 0, IFERROR(MAX(INDEX('Aide et cotations'!$A$1:$BN$380, 0, MATCH('Outil de calcul'!B630,'Aide et cotations'!$A$1:$CN$1, 0))), "")))</f>
        <v/>
      </c>
    </row>
    <row r="631" spans="2:6" x14ac:dyDescent="0.35">
      <c r="B631" s="73" t="s">
        <v>326</v>
      </c>
      <c r="C631" s="91"/>
      <c r="D631" s="70" t="str">
        <f>IFERROR(_xlfn.XLOOKUP(C631, 'Aide et cotations'!$A$144:$A$146, 'Aide et cotations'!$B$144:$B$146), "")</f>
        <v/>
      </c>
      <c r="E631" s="71" t="str" cm="1">
        <f t="array" ref="E631">IF(C631="", "", IF(C631="Non concerné", 0,
   IFERROR(
      MAX(
         _xlfn._xlws.FILTER(
            INDEX('Aide et cotations'!$A$2:$CN$380,, MATCH(B631, 'Aide et cotations'!$A$1:$CN$1, 0)),
            'Aide et cotations'!$A$2:$A$380 = C631
         )
      ),
   "")
))</f>
        <v/>
      </c>
      <c r="F631" s="71" t="str">
        <f>IF('Outil de calcul'!C631="", "", IF('Outil de calcul'!C631="Non concerné", 0, IFERROR(MAX(INDEX('Aide et cotations'!$A$1:$BN$380, 0, MATCH('Outil de calcul'!B631,'Aide et cotations'!$A$1:$CN$1, 0))), "")))</f>
        <v/>
      </c>
    </row>
    <row r="632" spans="2:6" ht="31.2" customHeight="1" x14ac:dyDescent="0.35">
      <c r="B632" s="69" t="s">
        <v>72</v>
      </c>
      <c r="C632" s="91"/>
      <c r="D632" s="70" t="str">
        <f>IFERROR(_xlfn.XLOOKUP(C632, 'Aide et cotations'!$A$147:$A$150, 'Aide et cotations'!$B$147:$B$150), "")</f>
        <v/>
      </c>
      <c r="E632" s="71" t="str" cm="1">
        <f t="array" ref="E632">IF(C632="", "", IF(C632="Non concerné", 0,
   IFERROR(
      MAX(
         _xlfn._xlws.FILTER(
            INDEX('Aide et cotations'!$A$2:$CN$380,, MATCH(B632, 'Aide et cotations'!$A$1:$CN$1, 0)),
            'Aide et cotations'!$A$2:$A$380 = C632
         )
      ),
   "")
))</f>
        <v/>
      </c>
      <c r="F632" s="71" t="str">
        <f>IF('Outil de calcul'!C632="", "", IF('Outil de calcul'!C632="Non concerné", 0, IFERROR(MAX(INDEX('Aide et cotations'!$A$1:$BN$380, 0, MATCH('Outil de calcul'!B632,'Aide et cotations'!$A$1:$CN$1, 0))), "")))</f>
        <v/>
      </c>
    </row>
    <row r="633" spans="2:6" x14ac:dyDescent="0.35">
      <c r="B633" s="69" t="s">
        <v>125</v>
      </c>
      <c r="C633" s="97"/>
      <c r="D633" s="74"/>
      <c r="E633" s="75"/>
      <c r="F633" s="75"/>
    </row>
    <row r="634" spans="2:6" x14ac:dyDescent="0.35">
      <c r="B634" s="73" t="s">
        <v>327</v>
      </c>
      <c r="C634" s="91"/>
      <c r="D634" s="70" t="str">
        <f>IFERROR(_xlfn.XLOOKUP(C634, 'Aide et cotations'!$A$151:$A$153, 'Aide et cotations'!$B$151:$B$153), "")</f>
        <v/>
      </c>
      <c r="E634" s="71" t="str" cm="1">
        <f t="array" ref="E634">IF(C634="", "", IF(C634="Non concerné", 0,
   IFERROR(
      MAX(
         _xlfn._xlws.FILTER(
            INDEX('Aide et cotations'!$A$2:$CN$380,, MATCH(B634, 'Aide et cotations'!$A$1:$CN$1, 0)),
            'Aide et cotations'!$A$2:$A$380 = C634
         )
      ),
   "")
))</f>
        <v/>
      </c>
      <c r="F634" s="71" t="str">
        <f>IF('Outil de calcul'!C634="", "", IF('Outil de calcul'!C634="Non concerné", 0, IFERROR(MAX(INDEX('Aide et cotations'!$A$1:$BN$380, 0, MATCH('Outil de calcul'!B634,'Aide et cotations'!$A$1:$CN$1, 0))), "")))</f>
        <v/>
      </c>
    </row>
    <row r="635" spans="2:6" x14ac:dyDescent="0.35">
      <c r="B635" s="73" t="s">
        <v>328</v>
      </c>
      <c r="C635" s="91"/>
      <c r="D635" s="70" t="str">
        <f>IFERROR(_xlfn.XLOOKUP(C635, 'Aide et cotations'!$A$154:$A$156, 'Aide et cotations'!$B$154:$B$156), "")</f>
        <v/>
      </c>
      <c r="E635" s="71" t="str" cm="1">
        <f t="array" ref="E635">IF(C635="", "", IF(C635="Non concerné", 0,
   IFERROR(
      MAX(
         _xlfn._xlws.FILTER(
            INDEX('Aide et cotations'!$A$2:$CN$380,, MATCH(B635, 'Aide et cotations'!$A$1:$CN$1, 0)),
            'Aide et cotations'!$A$2:$A$380 = C635
         )
      ),
   "")
))</f>
        <v/>
      </c>
      <c r="F635" s="71" t="str">
        <f>IF('Outil de calcul'!C635="", "", IF('Outil de calcul'!C635="Non concerné", 0, IFERROR(MAX(INDEX('Aide et cotations'!$A$1:$BN$380, 0, MATCH('Outil de calcul'!B635,'Aide et cotations'!$A$1:$CN$1, 0))), "")))</f>
        <v/>
      </c>
    </row>
    <row r="636" spans="2:6" x14ac:dyDescent="0.35">
      <c r="B636" s="73" t="s">
        <v>329</v>
      </c>
      <c r="C636" s="91"/>
      <c r="D636" s="70" t="str">
        <f>IFERROR(_xlfn.XLOOKUP(C636, 'Aide et cotations'!$A$157:$A$159, 'Aide et cotations'!$B$157:$B$159), "")</f>
        <v/>
      </c>
      <c r="E636" s="71" t="str" cm="1">
        <f t="array" ref="E636">IF(C636="", "", IF(C636="Non concerné", 0,
   IFERROR(
      MAX(
         _xlfn._xlws.FILTER(
            INDEX('Aide et cotations'!$A$2:$CN$380,, MATCH(B636, 'Aide et cotations'!$A$1:$CN$1, 0)),
            'Aide et cotations'!$A$2:$A$380 = C636
         )
      ),
   "")
))</f>
        <v/>
      </c>
      <c r="F636" s="71" t="str">
        <f>IF('Outil de calcul'!C636="", "", IF('Outil de calcul'!C636="Non concerné", 0, IFERROR(MAX(INDEX('Aide et cotations'!$A$1:$BN$380, 0, MATCH('Outil de calcul'!B636,'Aide et cotations'!$A$1:$CN$1, 0))), "")))</f>
        <v/>
      </c>
    </row>
    <row r="637" spans="2:6" x14ac:dyDescent="0.35">
      <c r="B637" s="73" t="s">
        <v>330</v>
      </c>
      <c r="C637" s="91"/>
      <c r="D637" s="70" t="str">
        <f>IFERROR(_xlfn.XLOOKUP(C637, 'Aide et cotations'!$A$160:$A$162, 'Aide et cotations'!$B$160:$B$162), "")</f>
        <v/>
      </c>
      <c r="E637" s="71" t="str" cm="1">
        <f t="array" ref="E637">IF(C637="", "", IF(C637="Non concerné", 0,
   IFERROR(
      MAX(
         _xlfn._xlws.FILTER(
            INDEX('Aide et cotations'!$A$2:$CN$380,, MATCH(B637, 'Aide et cotations'!$A$1:$CN$1, 0)),
            'Aide et cotations'!$A$2:$A$380 = C637
         )
      ),
   "")
))</f>
        <v/>
      </c>
      <c r="F637" s="71" t="str">
        <f>IF('Outil de calcul'!C637="", "", IF('Outil de calcul'!C637="Non concerné", 0, IFERROR(MAX(INDEX('Aide et cotations'!$A$1:$BN$380, 0, MATCH('Outil de calcul'!B637,'Aide et cotations'!$A$1:$CN$1, 0))), "")))</f>
        <v/>
      </c>
    </row>
    <row r="638" spans="2:6" ht="31.2" customHeight="1" x14ac:dyDescent="0.35">
      <c r="B638" s="69" t="s">
        <v>150</v>
      </c>
      <c r="C638" s="91"/>
      <c r="D638" s="70" t="str">
        <f>IFERROR(_xlfn.XLOOKUP(C638, 'Aide et cotations'!$A$163:$A$166, 'Aide et cotations'!$B$163:$B$166), "")</f>
        <v/>
      </c>
      <c r="E638" s="71" t="str" cm="1">
        <f t="array" ref="E638">IF(C638="", "", IF(C638="Non concerné", 0,
   IFERROR(
      MAX(
         _xlfn._xlws.FILTER(
            INDEX('Aide et cotations'!$A$2:$CN$380,, MATCH(B638, 'Aide et cotations'!$A$1:$CN$1, 0)),
            'Aide et cotations'!$A$2:$A$380 = C638
         )
      ),
   "")
))</f>
        <v/>
      </c>
      <c r="F638" s="71" t="str">
        <f>IF('Outil de calcul'!C638="", "", IF('Outil de calcul'!C638="Non concerné", 0, IFERROR(MAX(INDEX('Aide et cotations'!$A$1:$BN$380, 0, MATCH('Outil de calcul'!B638,'Aide et cotations'!$A$1:$CN$1, 0))), "")))</f>
        <v/>
      </c>
    </row>
    <row r="639" spans="2:6" ht="18" x14ac:dyDescent="0.35">
      <c r="B639" s="112" t="s">
        <v>139</v>
      </c>
      <c r="C639" s="112"/>
      <c r="D639" s="89" t="s">
        <v>246</v>
      </c>
      <c r="E639" s="89" t="s">
        <v>166</v>
      </c>
      <c r="F639" s="89" t="s">
        <v>204</v>
      </c>
    </row>
    <row r="640" spans="2:6" ht="46.95" customHeight="1" x14ac:dyDescent="0.35">
      <c r="B640" s="69" t="s">
        <v>190</v>
      </c>
      <c r="C640" s="91"/>
      <c r="D640" s="70" t="str">
        <f>IFERROR(_xlfn.XLOOKUP(C640, 'Aide et cotations'!$A$167:$A$169, 'Aide et cotations'!$B$167:$B$169), "")</f>
        <v/>
      </c>
      <c r="E640" s="71" t="str" cm="1">
        <f t="array" ref="E640">IF(C640="", "", IF(C640="Non concerné", 0,
   IFERROR(
      MAX(
         _xlfn._xlws.FILTER(
            INDEX('Aide et cotations'!$A$2:$CN$380,, MATCH(B640, 'Aide et cotations'!$A$1:$CN$1, 0)),
            'Aide et cotations'!$A$2:$A$380 = C640
         )
      ),
   "")
))</f>
        <v/>
      </c>
      <c r="F640" s="71" t="str">
        <f>IF('Outil de calcul'!C640="", "", IF('Outil de calcul'!C640="Non concerné", 0, IFERROR(MAX(INDEX('Aide et cotations'!$A$1:$BN$380, 0, MATCH('Outil de calcul'!B640,'Aide et cotations'!$A$1:$CN$1, 0))), "")))</f>
        <v/>
      </c>
    </row>
    <row r="641" spans="2:6" x14ac:dyDescent="0.35">
      <c r="B641" s="69" t="s">
        <v>91</v>
      </c>
      <c r="C641" s="97"/>
      <c r="D641" s="74"/>
      <c r="E641" s="75"/>
      <c r="F641" s="75"/>
    </row>
    <row r="642" spans="2:6" x14ac:dyDescent="0.35">
      <c r="B642" s="73" t="s">
        <v>29</v>
      </c>
      <c r="C642" s="91"/>
      <c r="D642" s="70" t="str">
        <f>IFERROR(_xlfn.XLOOKUP(C642, 'Aide et cotations'!$A$170:$A$173, 'Aide et cotations'!$B$170:$B$173), "")</f>
        <v/>
      </c>
      <c r="E642" s="71" t="str" cm="1">
        <f t="array" ref="E642">IF(C642="", "", IF(C642="Non concerné", 0,
   IFERROR(
      MAX(
         _xlfn._xlws.FILTER(
            INDEX('Aide et cotations'!$A$2:$CN$380,, MATCH(B642, 'Aide et cotations'!$A$1:$CN$1, 0)),
            'Aide et cotations'!$A$2:$A$380 = C642
         )
      ),
   "")
))</f>
        <v/>
      </c>
      <c r="F642" s="71" t="str">
        <f>IF('Outil de calcul'!C642="", "", IF('Outil de calcul'!C642="Non concerné", 0, IFERROR(MAX(INDEX('Aide et cotations'!$A$1:$BN$380, 0, MATCH('Outil de calcul'!B642,'Aide et cotations'!$A$1:$CN$1, 0))), "")))</f>
        <v/>
      </c>
    </row>
    <row r="643" spans="2:6" x14ac:dyDescent="0.35">
      <c r="B643" s="73" t="s">
        <v>82</v>
      </c>
      <c r="C643" s="91"/>
      <c r="D643" s="70" t="str">
        <f>IFERROR(_xlfn.XLOOKUP(C643, 'Aide et cotations'!$A$174:$A$177, 'Aide et cotations'!$B$174:$B$177), "")</f>
        <v/>
      </c>
      <c r="E643" s="71" t="str" cm="1">
        <f t="array" ref="E643">IF(C643="", "", IF(C643="Non concerné", 0,
   IFERROR(
      MAX(
         _xlfn._xlws.FILTER(
            INDEX('Aide et cotations'!$A$2:$CN$380,, MATCH(B643, 'Aide et cotations'!$A$1:$CN$1, 0)),
            'Aide et cotations'!$A$2:$A$380 = C643
         )
      ),
   "")
))</f>
        <v/>
      </c>
      <c r="F643" s="71" t="str">
        <f>IF('Outil de calcul'!C643="", "", IF('Outil de calcul'!C643="Non concerné", 0, IFERROR(MAX(INDEX('Aide et cotations'!$A$1:$BN$380, 0, MATCH('Outil de calcul'!B643,'Aide et cotations'!$A$1:$CN$1, 0))), "")))</f>
        <v/>
      </c>
    </row>
    <row r="644" spans="2:6" ht="31.2" customHeight="1" x14ac:dyDescent="0.35">
      <c r="B644" s="73" t="s">
        <v>126</v>
      </c>
      <c r="C644" s="91"/>
      <c r="D644" s="70" t="str">
        <f>IFERROR(_xlfn.XLOOKUP(C644, 'Aide et cotations'!$A$178:$A$181, 'Aide et cotations'!$B$178:$B$181), "")</f>
        <v/>
      </c>
      <c r="E644" s="71" t="str" cm="1">
        <f t="array" ref="E644">IF(C644="", "", IF(C644="Non concerné", 0,
   IFERROR(
      MAX(
         _xlfn._xlws.FILTER(
            INDEX('Aide et cotations'!$A$2:$CN$380,, MATCH(B644, 'Aide et cotations'!$A$1:$CN$1, 0)),
            'Aide et cotations'!$A$2:$A$380 = C644
         )
      ),
   "")
))</f>
        <v/>
      </c>
      <c r="F644" s="71" t="str">
        <f>IF('Outil de calcul'!C644="", "", IF('Outil de calcul'!C644="Non concerné", 0, IFERROR(MAX(INDEX('Aide et cotations'!$A$1:$BN$380, 0, MATCH('Outil de calcul'!B644,'Aide et cotations'!$A$1:$CN$1, 0))), "")))</f>
        <v/>
      </c>
    </row>
    <row r="645" spans="2:6" x14ac:dyDescent="0.35">
      <c r="B645" s="73" t="s">
        <v>31</v>
      </c>
      <c r="C645" s="91"/>
      <c r="D645" s="70" t="str">
        <f>IFERROR(_xlfn.XLOOKUP(C645, 'Aide et cotations'!$A$182:$A$185, 'Aide et cotations'!$B$182:$B$185), "")</f>
        <v/>
      </c>
      <c r="E645" s="71" t="str" cm="1">
        <f t="array" ref="E645">IF(C645="", "", IF(C645="Non concerné", 0,
   IFERROR(
      MAX(
         _xlfn._xlws.FILTER(
            INDEX('Aide et cotations'!$A$2:$CN$380,, MATCH(B645, 'Aide et cotations'!$A$1:$CN$1, 0)),
            'Aide et cotations'!$A$2:$A$380 = C645
         )
      ),
   "")
))</f>
        <v/>
      </c>
      <c r="F645" s="71" t="str">
        <f>IF('Outil de calcul'!C645="", "", IF('Outil de calcul'!C645="Non concerné", 0, IFERROR(MAX(INDEX('Aide et cotations'!$A$1:$BN$380, 0, MATCH('Outil de calcul'!B645,'Aide et cotations'!$A$1:$CN$1, 0))), "")))</f>
        <v/>
      </c>
    </row>
    <row r="646" spans="2:6" x14ac:dyDescent="0.35">
      <c r="B646" s="73" t="s">
        <v>30</v>
      </c>
      <c r="C646" s="91"/>
      <c r="D646" s="70" t="str">
        <f>IFERROR(_xlfn.XLOOKUP(C646, 'Aide et cotations'!$A$186:$A$189, 'Aide et cotations'!$B$186:$B$189), "")</f>
        <v/>
      </c>
      <c r="E646" s="71" t="str" cm="1">
        <f t="array" ref="E646">IF(C646="", "", IF(C646="Non concerné", 0,
   IFERROR(
      MAX(
         _xlfn._xlws.FILTER(
            INDEX('Aide et cotations'!$A$2:$CN$380,, MATCH(B646, 'Aide et cotations'!$A$1:$CN$1, 0)),
            'Aide et cotations'!$A$2:$A$380 = C646
         )
      ),
   "")
))</f>
        <v/>
      </c>
      <c r="F646" s="71" t="str">
        <f>IF('Outil de calcul'!C646="", "", IF('Outil de calcul'!C646="Non concerné", 0, IFERROR(MAX(INDEX('Aide et cotations'!$A$1:$BN$380, 0, MATCH('Outil de calcul'!B646,'Aide et cotations'!$A$1:$CN$1, 0))), "")))</f>
        <v/>
      </c>
    </row>
    <row r="647" spans="2:6" ht="46.95" customHeight="1" x14ac:dyDescent="0.35">
      <c r="B647" s="69" t="s">
        <v>88</v>
      </c>
      <c r="C647" s="91"/>
      <c r="D647" s="70" t="str">
        <f>IFERROR(_xlfn.XLOOKUP(C647, 'Aide et cotations'!$A$190:$A$194, 'Aide et cotations'!$B$190:$B$194), "")</f>
        <v/>
      </c>
      <c r="E647" s="71" t="str" cm="1">
        <f t="array" ref="E647">IF(C647="", "", IF(C647="Non concerné", 0,
   IFERROR(
      MAX(
         _xlfn._xlws.FILTER(
            INDEX('Aide et cotations'!$A$2:$CN$380,, MATCH(B647, 'Aide et cotations'!$A$1:$CN$1, 0)),
            'Aide et cotations'!$A$2:$A$380 = C647
         )
      ),
   "")
))</f>
        <v/>
      </c>
      <c r="F647" s="71" t="str">
        <f>IF('Outil de calcul'!C647="", "", IF('Outil de calcul'!C647="Non concerné", 0, IFERROR(MAX(INDEX('Aide et cotations'!$A$1:$BN$380, 0, MATCH('Outil de calcul'!B647,'Aide et cotations'!$A$1:$CN$1, 0))), "")))</f>
        <v/>
      </c>
    </row>
    <row r="648" spans="2:6" x14ac:dyDescent="0.35">
      <c r="B648" s="69" t="s">
        <v>92</v>
      </c>
      <c r="C648" s="91"/>
      <c r="D648" s="70" t="str">
        <f>IFERROR(_xlfn.XLOOKUP(C648, 'Aide et cotations'!$A$195:$A$200, 'Aide et cotations'!$B$195:$B$200), "")</f>
        <v/>
      </c>
      <c r="E648" s="71" t="str" cm="1">
        <f t="array" ref="E648">IF(C648="", "", IF(C648="Non concerné", 0,
   IFERROR(
      MAX(
         _xlfn._xlws.FILTER(
            INDEX('Aide et cotations'!$A$2:$CN$380,, MATCH(B648, 'Aide et cotations'!$A$1:$CN$1, 0)),
            'Aide et cotations'!$A$2:$A$380 = C648
         )
      ),
   "")
))</f>
        <v/>
      </c>
      <c r="F648" s="71" t="str">
        <f>IF('Outil de calcul'!C648="", "", IF('Outil de calcul'!C648="Non concerné", 0, IFERROR(MAX(INDEX('Aide et cotations'!$A$1:$BN$380, 0, MATCH('Outil de calcul'!B648,'Aide et cotations'!$A$1:$CN$1, 0))), "")))</f>
        <v/>
      </c>
    </row>
    <row r="649" spans="2:6" ht="18" x14ac:dyDescent="0.35">
      <c r="B649" s="112" t="s">
        <v>140</v>
      </c>
      <c r="C649" s="112"/>
      <c r="D649" s="89" t="s">
        <v>246</v>
      </c>
      <c r="E649" s="89" t="s">
        <v>166</v>
      </c>
      <c r="F649" s="89" t="s">
        <v>204</v>
      </c>
    </row>
    <row r="650" spans="2:6" ht="62.4" customHeight="1" x14ac:dyDescent="0.35">
      <c r="B650" s="69" t="s">
        <v>6</v>
      </c>
      <c r="C650" s="91"/>
      <c r="D650" s="70" t="str">
        <f>IFERROR(_xlfn.XLOOKUP(C650, 'Aide et cotations'!$A$201:$A$204, 'Aide et cotations'!$B$201:$B$204), "")</f>
        <v/>
      </c>
      <c r="E650" s="71" t="str" cm="1">
        <f t="array" ref="E650">IF(C650="", "", IF(C650="Non concerné", 0,
   IFERROR(
      MAX(
         _xlfn._xlws.FILTER(
            INDEX('Aide et cotations'!$A$2:$CN$380,, MATCH(B650, 'Aide et cotations'!$A$1:$CN$1, 0)),
            'Aide et cotations'!$A$2:$A$380 = C650
         )
      ),
   "")
))</f>
        <v/>
      </c>
      <c r="F650" s="71" t="str">
        <f>IF('Outil de calcul'!C650="", "", IF('Outil de calcul'!C650="Non concerné", 0, IFERROR(MAX(INDEX('Aide et cotations'!$A$1:$BN$380, 0, MATCH('Outil de calcul'!B650,'Aide et cotations'!$A$1:$CN$1, 0))), "")))</f>
        <v/>
      </c>
    </row>
    <row r="651" spans="2:6" x14ac:dyDescent="0.35">
      <c r="B651" s="69" t="s">
        <v>7</v>
      </c>
      <c r="C651" s="91"/>
      <c r="D651" s="70" t="str">
        <f>IFERROR(_xlfn.XLOOKUP(C651, 'Aide et cotations'!$A$205:$A$208, 'Aide et cotations'!$B$205:$B$208), "")</f>
        <v/>
      </c>
      <c r="E651" s="71" t="str" cm="1">
        <f t="array" ref="E651">IF(C651="", "", IF(C651="Non concerné", 0,
   IFERROR(
      MAX(
         _xlfn._xlws.FILTER(
            INDEX('Aide et cotations'!$A$2:$CN$380,, MATCH(B651, 'Aide et cotations'!$A$1:$CN$1, 0)),
            'Aide et cotations'!$A$2:$A$380 = C651
         )
      ),
   "")
))</f>
        <v/>
      </c>
      <c r="F651" s="71" t="str">
        <f>IF('Outil de calcul'!C651="", "", IF('Outil de calcul'!C651="Non concerné", 0, IFERROR(MAX(INDEX('Aide et cotations'!$A$1:$BN$380, 0, MATCH('Outil de calcul'!B651,'Aide et cotations'!$A$1:$CN$1, 0))), "")))</f>
        <v/>
      </c>
    </row>
    <row r="652" spans="2:6" ht="31.2" customHeight="1" x14ac:dyDescent="0.35">
      <c r="B652" s="69" t="s">
        <v>16</v>
      </c>
      <c r="C652" s="91"/>
      <c r="D652" s="70" t="str">
        <f>IFERROR(_xlfn.XLOOKUP(C652, 'Aide et cotations'!$A$209:$A$213, 'Aide et cotations'!$B$209:$B$213), "")</f>
        <v/>
      </c>
      <c r="E652" s="71" t="str" cm="1">
        <f t="array" ref="E652">IF(C652="", "", IF(C652="Non concerné", 0,
   IFERROR(
      MAX(
         _xlfn._xlws.FILTER(
            INDEX('Aide et cotations'!$A$2:$CN$380,, MATCH(B652, 'Aide et cotations'!$A$1:$CN$1, 0)),
            'Aide et cotations'!$A$2:$A$380 = C652
         )
      ),
   "")
))</f>
        <v/>
      </c>
      <c r="F652" s="71" t="str">
        <f>IF('Outil de calcul'!C652="", "", IF('Outil de calcul'!C652="Non concerné", 0, IFERROR(MAX(INDEX('Aide et cotations'!$A$1:$BN$380, 0, MATCH('Outil de calcul'!B652,'Aide et cotations'!$A$1:$CN$1, 0))), "")))</f>
        <v/>
      </c>
    </row>
    <row r="653" spans="2:6" ht="4.95" customHeight="1" x14ac:dyDescent="0.35"/>
    <row r="654" spans="2:6" ht="18" x14ac:dyDescent="0.4">
      <c r="B654" s="113" t="s">
        <v>239</v>
      </c>
      <c r="C654" s="113"/>
      <c r="D654" s="113"/>
      <c r="E654" s="113"/>
      <c r="F654" s="113"/>
    </row>
    <row r="655" spans="2:6" ht="6.6" customHeight="1" x14ac:dyDescent="0.35"/>
    <row r="656" spans="2:6" ht="18" x14ac:dyDescent="0.35">
      <c r="B656" s="112" t="s">
        <v>58</v>
      </c>
      <c r="C656" s="112"/>
      <c r="D656" s="89" t="s">
        <v>246</v>
      </c>
      <c r="E656" s="89" t="s">
        <v>166</v>
      </c>
      <c r="F656" s="89" t="s">
        <v>204</v>
      </c>
    </row>
    <row r="657" spans="2:6" ht="62.4" customHeight="1" x14ac:dyDescent="0.35">
      <c r="B657" s="69" t="s">
        <v>57</v>
      </c>
      <c r="C657" s="91"/>
      <c r="D657" s="70" t="str">
        <f>IFERROR(_xlfn.XLOOKUP(C657, 'Aide et cotations'!$A$88:$A$92, 'Aide et cotations'!$B$88:$B$92), "")</f>
        <v/>
      </c>
      <c r="E657" s="71" t="str" cm="1">
        <f t="array" ref="E657">IF(C657="", "", IF(C657="Non concerné", 0,
   IFERROR(
      MAX(
         _xlfn._xlws.FILTER(
            INDEX('Aide et cotations'!$A$2:$CN$380,, MATCH(B657, 'Aide et cotations'!$A$1:$CN$1, 0)),
            'Aide et cotations'!$A$2:$A$380 = C657
         )
      ),
   "")
))</f>
        <v/>
      </c>
      <c r="F657" s="71" t="str">
        <f>IF('Outil de calcul'!C657="", "", IF('Outil de calcul'!C657="Non concerné", 0, IFERROR(MAX(INDEX('Aide et cotations'!$A$1:$BN$380, 0, MATCH('Outil de calcul'!B657,'Aide et cotations'!$A$1:$CN$1, 0))), "")))</f>
        <v/>
      </c>
    </row>
    <row r="658" spans="2:6" x14ac:dyDescent="0.35">
      <c r="B658" s="69" t="s">
        <v>23</v>
      </c>
      <c r="C658" s="96"/>
      <c r="D658" s="74"/>
      <c r="E658" s="75"/>
      <c r="F658" s="75"/>
    </row>
    <row r="659" spans="2:6" ht="62.4" customHeight="1" x14ac:dyDescent="0.35">
      <c r="B659" s="73" t="s">
        <v>59</v>
      </c>
      <c r="C659" s="91"/>
      <c r="D659" s="70" t="str">
        <f>IFERROR(_xlfn.XLOOKUP(C659, 'Aide et cotations'!$A$93:$A$95, 'Aide et cotations'!$B$93:$B$95), "")</f>
        <v/>
      </c>
      <c r="E659" s="71" t="str" cm="1">
        <f t="array" ref="E659">IF(C659="", "", IF(C659="Non concerné", 0,
   IFERROR(
      MAX(
         _xlfn._xlws.FILTER(
            INDEX('Aide et cotations'!$A$2:$CN$380,, MATCH(B659, 'Aide et cotations'!$A$1:$CN$1, 0)),
            'Aide et cotations'!$A$2:$A$380 = C659
         )
      ),
   "")
))</f>
        <v/>
      </c>
      <c r="F659" s="71" t="str">
        <f>IF('Outil de calcul'!C659="", "", IF('Outil de calcul'!C659="Non concerné", 0, IFERROR(MAX(INDEX('Aide et cotations'!$A$1:$BN$380, 0, MATCH('Outil de calcul'!B659,'Aide et cotations'!$A$1:$CN$1, 0))), "")))</f>
        <v/>
      </c>
    </row>
    <row r="660" spans="2:6" ht="46.95" customHeight="1" x14ac:dyDescent="0.35">
      <c r="B660" s="73" t="s">
        <v>60</v>
      </c>
      <c r="C660" s="91"/>
      <c r="D660" s="70" t="str">
        <f>IFERROR(_xlfn.XLOOKUP(C660, 'Aide et cotations'!$A$96:$A$98, 'Aide et cotations'!$B$96:$B$98), "")</f>
        <v/>
      </c>
      <c r="E660" s="71" t="str" cm="1">
        <f t="array" ref="E660">IF(C660="", "", IF(C660="Non concerné", 0,
   IFERROR(
      MAX(
         _xlfn._xlws.FILTER(
            INDEX('Aide et cotations'!$A$2:$CN$380,, MATCH(B660, 'Aide et cotations'!$A$1:$CN$1, 0)),
            'Aide et cotations'!$A$2:$A$380 = C660
         )
      ),
   "")
))</f>
        <v/>
      </c>
      <c r="F660" s="71" t="str">
        <f>IF('Outil de calcul'!C660="", "", IF('Outil de calcul'!C660="Non concerné", 0, IFERROR(MAX(INDEX('Aide et cotations'!$A$1:$BN$380, 0, MATCH('Outil de calcul'!B660,'Aide et cotations'!$A$1:$CN$1, 0))), "")))</f>
        <v/>
      </c>
    </row>
    <row r="661" spans="2:6" ht="46.95" customHeight="1" x14ac:dyDescent="0.35">
      <c r="B661" s="73" t="s">
        <v>62</v>
      </c>
      <c r="C661" s="91"/>
      <c r="D661" s="70" t="str">
        <f>IFERROR(_xlfn.XLOOKUP(C661, 'Aide et cotations'!$A$99:$A$101, 'Aide et cotations'!$B$99:$B$101), "")</f>
        <v/>
      </c>
      <c r="E661" s="71" t="str" cm="1">
        <f t="array" ref="E661">IF(C661="", "", IF(C661="Non concerné", 0,
   IFERROR(
      MAX(
         _xlfn._xlws.FILTER(
            INDEX('Aide et cotations'!$A$2:$CN$380,, MATCH(B661, 'Aide et cotations'!$A$1:$CN$1, 0)),
            'Aide et cotations'!$A$2:$A$380 = C661
         )
      ),
   "")
))</f>
        <v/>
      </c>
      <c r="F661" s="71" t="str">
        <f>IF('Outil de calcul'!C661="", "", IF('Outil de calcul'!C661="Non concerné", 0, IFERROR(MAX(INDEX('Aide et cotations'!$A$1:$BN$380, 0, MATCH('Outil de calcul'!B661,'Aide et cotations'!$A$1:$CN$1, 0))), "")))</f>
        <v/>
      </c>
    </row>
    <row r="662" spans="2:6" ht="31.2" customHeight="1" x14ac:dyDescent="0.35">
      <c r="B662" s="73" t="s">
        <v>61</v>
      </c>
      <c r="C662" s="91"/>
      <c r="D662" s="70" t="str">
        <f>IFERROR(_xlfn.XLOOKUP(C662, 'Aide et cotations'!$A$102:$A$104, 'Aide et cotations'!$B$102:$B$104), "")</f>
        <v/>
      </c>
      <c r="E662" s="71" t="str" cm="1">
        <f t="array" ref="E662">IF(C662="", "", IF(C662="Non concerné", 0,
   IFERROR(
      MAX(
         _xlfn._xlws.FILTER(
            INDEX('Aide et cotations'!$A$2:$CN$380,, MATCH(B662, 'Aide et cotations'!$A$1:$CN$1, 0)),
            'Aide et cotations'!$A$2:$A$380 = C662
         )
      ),
   "")
))</f>
        <v/>
      </c>
      <c r="F662" s="71" t="str">
        <f>IF('Outil de calcul'!C662="", "", IF('Outil de calcul'!C662="Non concerné", 0, IFERROR(MAX(INDEX('Aide et cotations'!$A$1:$BN$380, 0, MATCH('Outil de calcul'!B662,'Aide et cotations'!$A$1:$CN$1, 0))), "")))</f>
        <v/>
      </c>
    </row>
    <row r="663" spans="2:6" ht="18" x14ac:dyDescent="0.35">
      <c r="B663" s="112" t="s">
        <v>141</v>
      </c>
      <c r="C663" s="112"/>
      <c r="D663" s="89" t="s">
        <v>246</v>
      </c>
      <c r="E663" s="89" t="s">
        <v>166</v>
      </c>
      <c r="F663" s="89" t="s">
        <v>204</v>
      </c>
    </row>
    <row r="664" spans="2:6" ht="46.95" customHeight="1" x14ac:dyDescent="0.35">
      <c r="B664" s="69" t="s">
        <v>145</v>
      </c>
      <c r="C664" s="91"/>
      <c r="D664" s="70" t="str">
        <f>IFERROR(_xlfn.XLOOKUP(C664, 'Aide et cotations'!$A$105:$A$108, 'Aide et cotations'!$B$105:$B$108), "")</f>
        <v/>
      </c>
      <c r="E664" s="71" t="str" cm="1">
        <f t="array" ref="E664">IF(C664="", "", IF(C664="Non concerné", 0,
   IFERROR(
      MAX(
         _xlfn._xlws.FILTER(
            INDEX('Aide et cotations'!$A$2:$CN$380,, MATCH(B664, 'Aide et cotations'!$A$1:$CN$1, 0)),
            'Aide et cotations'!$A$2:$A$380 = C664
         )
      ),
   "")
))</f>
        <v/>
      </c>
      <c r="F664" s="71" t="str">
        <f>IF('Outil de calcul'!C664="", "", IF('Outil de calcul'!C664="Non concerné", 0, IFERROR(MAX(INDEX('Aide et cotations'!$A$1:$BN$380, 0, MATCH('Outil de calcul'!B664,'Aide et cotations'!$A$1:$CN$1, 0))), "")))</f>
        <v/>
      </c>
    </row>
    <row r="665" spans="2:6" ht="46.95" customHeight="1" x14ac:dyDescent="0.35">
      <c r="B665" s="72" t="s">
        <v>225</v>
      </c>
      <c r="C665" s="91"/>
      <c r="D665" s="70" t="str">
        <f>IFERROR(_xlfn.XLOOKUP(C665, 'Aide et cotations'!$A$109:$A$111, 'Aide et cotations'!$B$109:$B$111), "")</f>
        <v/>
      </c>
      <c r="E665" s="71" t="str" cm="1">
        <f t="array" ref="E665">IF(C665="", "", IF(C665="Non concerné", 0,
   IFERROR(
      MAX(
         _xlfn._xlws.FILTER(
            INDEX('Aide et cotations'!$A$2:$CN$380,, MATCH(B665, 'Aide et cotations'!$A$1:$CN$1, 0)),
            'Aide et cotations'!$A$2:$A$380 = C665
         )
      ),
   "")
))</f>
        <v/>
      </c>
      <c r="F665" s="71" t="str">
        <f>IF('Outil de calcul'!C665="", "", IF('Outil de calcul'!C665="Non concerné", 0, IFERROR(MAX(INDEX('Aide et cotations'!$A$1:$BN$380, 0, MATCH('Outil de calcul'!B665,'Aide et cotations'!$A$1:$CN$1, 0))), "")))</f>
        <v/>
      </c>
    </row>
    <row r="666" spans="2:6" x14ac:dyDescent="0.35">
      <c r="B666" s="69" t="s">
        <v>12</v>
      </c>
      <c r="C666" s="97"/>
      <c r="D666" s="74"/>
      <c r="E666" s="75"/>
      <c r="F666" s="75"/>
    </row>
    <row r="667" spans="2:6" x14ac:dyDescent="0.35">
      <c r="B667" s="73" t="s">
        <v>63</v>
      </c>
      <c r="C667" s="91"/>
      <c r="D667" s="70" t="str">
        <f>IFERROR(_xlfn.XLOOKUP(C667, 'Aide et cotations'!$A$112:$A$114, 'Aide et cotations'!$B$112:$B$114), "")</f>
        <v/>
      </c>
      <c r="E667" s="71" t="str" cm="1">
        <f t="array" ref="E667">IF(C667="", "", IF(C667="Non concerné", 0,
   IFERROR(
      MAX(
         _xlfn._xlws.FILTER(
            INDEX('Aide et cotations'!$A$2:$CN$380,, MATCH(B667, 'Aide et cotations'!$A$1:$CN$1, 0)),
            'Aide et cotations'!$A$2:$A$380 = C667
         )
      ),
   "")
))</f>
        <v/>
      </c>
      <c r="F667" s="71" t="str">
        <f>IF('Outil de calcul'!C667="", "", IF('Outil de calcul'!C667="Non concerné", 0, IFERROR(MAX(INDEX('Aide et cotations'!$A$1:$BN$380, 0, MATCH('Outil de calcul'!B667,'Aide et cotations'!$A$1:$CN$1, 0))), "")))</f>
        <v/>
      </c>
    </row>
    <row r="668" spans="2:6" x14ac:dyDescent="0.35">
      <c r="B668" s="73" t="s">
        <v>13</v>
      </c>
      <c r="C668" s="91"/>
      <c r="D668" s="70" t="str">
        <f>IFERROR(_xlfn.XLOOKUP(C668, 'Aide et cotations'!$A$115:$A$117, 'Aide et cotations'!$B$115:$B$117), "")</f>
        <v/>
      </c>
      <c r="E668" s="71" t="str" cm="1">
        <f t="array" ref="E668">IF(C668="", "", IF(C668="Non concerné", 0,
   IFERROR(
      MAX(
         _xlfn._xlws.FILTER(
            INDEX('Aide et cotations'!$A$2:$CN$380,, MATCH(B668, 'Aide et cotations'!$A$1:$CN$1, 0)),
            'Aide et cotations'!$A$2:$A$380 = C668
         )
      ),
   "")
))</f>
        <v/>
      </c>
      <c r="F668" s="71" t="str">
        <f>IF('Outil de calcul'!C668="", "", IF('Outil de calcul'!C668="Non concerné", 0, IFERROR(MAX(INDEX('Aide et cotations'!$A$1:$BN$380, 0, MATCH('Outil de calcul'!B668,'Aide et cotations'!$A$1:$CN$1, 0))), "")))</f>
        <v/>
      </c>
    </row>
    <row r="669" spans="2:6" x14ac:dyDescent="0.35">
      <c r="B669" s="73" t="s">
        <v>14</v>
      </c>
      <c r="C669" s="91"/>
      <c r="D669" s="70" t="str">
        <f>IFERROR(_xlfn.XLOOKUP(C669, 'Aide et cotations'!$A$118:$A$120, 'Aide et cotations'!$B$118:$B$120), "")</f>
        <v/>
      </c>
      <c r="E669" s="71" t="str" cm="1">
        <f t="array" ref="E669">IF(C669="", "", IF(C669="Non concerné", 0,
   IFERROR(
      MAX(
         _xlfn._xlws.FILTER(
            INDEX('Aide et cotations'!$A$2:$CN$380,, MATCH(B669, 'Aide et cotations'!$A$1:$CN$1, 0)),
            'Aide et cotations'!$A$2:$A$380 = C669
         )
      ),
   "")
))</f>
        <v/>
      </c>
      <c r="F669" s="71" t="str">
        <f>IF('Outil de calcul'!C669="", "", IF('Outil de calcul'!C669="Non concerné", 0, IFERROR(MAX(INDEX('Aide et cotations'!$A$1:$BN$380, 0, MATCH('Outil de calcul'!B669,'Aide et cotations'!$A$1:$CN$1, 0))), "")))</f>
        <v/>
      </c>
    </row>
    <row r="670" spans="2:6" x14ac:dyDescent="0.35">
      <c r="B670" s="73" t="s">
        <v>64</v>
      </c>
      <c r="C670" s="91"/>
      <c r="D670" s="70" t="str">
        <f>IFERROR(_xlfn.XLOOKUP(C670, 'Aide et cotations'!$A$121:$A$123, 'Aide et cotations'!$B$121:$B$123), "")</f>
        <v/>
      </c>
      <c r="E670" s="71" t="str" cm="1">
        <f t="array" ref="E670">IF(C670="", "", IF(C670="Non concerné", 0,
   IFERROR(
      MAX(
         _xlfn._xlws.FILTER(
            INDEX('Aide et cotations'!$A$2:$CN$380,, MATCH(B670, 'Aide et cotations'!$A$1:$CN$1, 0)),
            'Aide et cotations'!$A$2:$A$380 = C670
         )
      ),
   "")
))</f>
        <v/>
      </c>
      <c r="F670" s="71" t="str">
        <f>IF('Outil de calcul'!C670="", "", IF('Outil de calcul'!C670="Non concerné", 0, IFERROR(MAX(INDEX('Aide et cotations'!$A$1:$BN$380, 0, MATCH('Outil de calcul'!B670,'Aide et cotations'!$A$1:$CN$1, 0))), "")))</f>
        <v/>
      </c>
    </row>
    <row r="671" spans="2:6" x14ac:dyDescent="0.35">
      <c r="B671" s="73" t="s">
        <v>15</v>
      </c>
      <c r="C671" s="91"/>
      <c r="D671" s="70" t="str">
        <f>IFERROR(_xlfn.XLOOKUP(C671, 'Aide et cotations'!$A$124:$A$126, 'Aide et cotations'!$B$124:$B$126), "")</f>
        <v/>
      </c>
      <c r="E671" s="71" t="str" cm="1">
        <f t="array" ref="E671">IF(C671="", "", IF(C671="Non concerné", 0,
   IFERROR(
      MAX(
         _xlfn._xlws.FILTER(
            INDEX('Aide et cotations'!$A$2:$CN$380,, MATCH(B671, 'Aide et cotations'!$A$1:$CN$1, 0)),
            'Aide et cotations'!$A$2:$A$380 = C671
         )
      ),
   "")
))</f>
        <v/>
      </c>
      <c r="F671" s="71" t="str">
        <f>IF('Outil de calcul'!C671="", "", IF('Outil de calcul'!C671="Non concerné", 0, IFERROR(MAX(INDEX('Aide et cotations'!$A$1:$BN$380, 0, MATCH('Outil de calcul'!B671,'Aide et cotations'!$A$1:$CN$1, 0))), "")))</f>
        <v/>
      </c>
    </row>
    <row r="672" spans="2:6" x14ac:dyDescent="0.35">
      <c r="B672" s="73" t="s">
        <v>65</v>
      </c>
      <c r="C672" s="91"/>
      <c r="D672" s="70" t="str">
        <f>IFERROR(_xlfn.XLOOKUP(C672, 'Aide et cotations'!$A$127:$A$129, 'Aide et cotations'!$B$127:$B$129), "")</f>
        <v/>
      </c>
      <c r="E672" s="71" t="str" cm="1">
        <f t="array" ref="E672">IF(C672="", "", IF(C672="Non concerné", 0,
   IFERROR(
      MAX(
         _xlfn._xlws.FILTER(
            INDEX('Aide et cotations'!$A$2:$CN$380,, MATCH(B672, 'Aide et cotations'!$A$1:$CN$1, 0)),
            'Aide et cotations'!$A$2:$A$380 = C672
         )
      ),
   "")
))</f>
        <v/>
      </c>
      <c r="F672" s="71" t="str">
        <f>IF('Outil de calcul'!C672="", "", IF('Outil de calcul'!C672="Non concerné", 0, IFERROR(MAX(INDEX('Aide et cotations'!$A$1:$BN$380, 0, MATCH('Outil de calcul'!B672,'Aide et cotations'!$A$1:$CN$1, 0))), "")))</f>
        <v/>
      </c>
    </row>
    <row r="673" spans="2:6" ht="31.2" x14ac:dyDescent="0.35">
      <c r="B673" s="69" t="s">
        <v>201</v>
      </c>
      <c r="C673" s="91"/>
      <c r="D673" s="70" t="str">
        <f>IFERROR(_xlfn.XLOOKUP(C673, 'Aide et cotations'!$A$130:$A$134, 'Aide et cotations'!$B$130:$B$134), "")</f>
        <v/>
      </c>
      <c r="E673" s="71" t="str" cm="1">
        <f t="array" ref="E673">IF(C673="", "", IF(C673="Non concerné", 0,
   IFERROR(
      MAX(
         _xlfn._xlws.FILTER(
            INDEX('Aide et cotations'!$A$2:$CN$380,, MATCH(B673, 'Aide et cotations'!$A$1:$CN$1, 0)),
            'Aide et cotations'!$A$2:$A$380 = C673
         )
      ),
   "")
))</f>
        <v/>
      </c>
      <c r="F673" s="71" t="str">
        <f>IF('Outil de calcul'!C673="", "", IF('Outil de calcul'!C673="Non concerné", 0, IFERROR(MAX(INDEX('Aide et cotations'!$A$1:$BN$380, 0, MATCH('Outil de calcul'!B673,'Aide et cotations'!$A$1:$CN$1, 0))), "")))</f>
        <v/>
      </c>
    </row>
    <row r="674" spans="2:6" ht="31.2" x14ac:dyDescent="0.35">
      <c r="B674" s="69" t="s">
        <v>27</v>
      </c>
      <c r="C674" s="97"/>
      <c r="D674" s="74"/>
      <c r="E674" s="75"/>
      <c r="F674" s="75"/>
    </row>
    <row r="675" spans="2:6" x14ac:dyDescent="0.35">
      <c r="B675" s="73" t="s">
        <v>226</v>
      </c>
      <c r="C675" s="91"/>
      <c r="D675" s="70" t="str">
        <f>IFERROR(_xlfn.XLOOKUP(C675, 'Aide et cotations'!$A$135:$A$137, 'Aide et cotations'!$B$135:$B$137), "")</f>
        <v/>
      </c>
      <c r="E675" s="71" t="str" cm="1">
        <f t="array" ref="E675">IF(C675="", "", IF(C675="Non concerné", 0,
   IFERROR(
      MAX(
         _xlfn._xlws.FILTER(
            INDEX('Aide et cotations'!$A$2:$CN$380,, MATCH(B675, 'Aide et cotations'!$A$1:$CN$1, 0)),
            'Aide et cotations'!$A$2:$A$380 = C675
         )
      ),
   "")
))</f>
        <v/>
      </c>
      <c r="F675" s="71" t="str">
        <f>IF('Outil de calcul'!C675="", "", IF('Outil de calcul'!C675="Non concerné", 0, IFERROR(MAX(INDEX('Aide et cotations'!$A$1:$BN$380, 0, MATCH('Outil de calcul'!B675,'Aide et cotations'!$A$1:$CN$1, 0))), "")))</f>
        <v/>
      </c>
    </row>
    <row r="676" spans="2:6" x14ac:dyDescent="0.35">
      <c r="B676" s="73" t="s">
        <v>324</v>
      </c>
      <c r="C676" s="91"/>
      <c r="D676" s="70" t="str">
        <f>IFERROR(_xlfn.XLOOKUP(C676, 'Aide et cotations'!$A$138:$A$140, 'Aide et cotations'!$B$138:$B$140), "")</f>
        <v/>
      </c>
      <c r="E676" s="71" t="str" cm="1">
        <f t="array" ref="E676">IF(C676="", "", IF(C676="Non concerné", 0,
   IFERROR(
      MAX(
         _xlfn._xlws.FILTER(
            INDEX('Aide et cotations'!$A$2:$CN$380,, MATCH(B676, 'Aide et cotations'!$A$1:$CN$1, 0)),
            'Aide et cotations'!$A$2:$A$380 = C676
         )
      ),
   "")
))</f>
        <v/>
      </c>
      <c r="F676" s="71" t="str">
        <f>IF('Outil de calcul'!C676="", "", IF('Outil de calcul'!C676="Non concerné", 0, IFERROR(MAX(INDEX('Aide et cotations'!$A$1:$BN$380, 0, MATCH('Outil de calcul'!B676,'Aide et cotations'!$A$1:$CN$1, 0))), "")))</f>
        <v/>
      </c>
    </row>
    <row r="677" spans="2:6" x14ac:dyDescent="0.35">
      <c r="B677" s="73" t="s">
        <v>325</v>
      </c>
      <c r="C677" s="91"/>
      <c r="D677" s="70" t="str">
        <f>IFERROR(_xlfn.XLOOKUP(C677, 'Aide et cotations'!$A$141:$A$143, 'Aide et cotations'!$B$141:$B$143), "")</f>
        <v/>
      </c>
      <c r="E677" s="71" t="str" cm="1">
        <f t="array" ref="E677">IF(C677="", "", IF(C677="Non concerné", 0,
   IFERROR(
      MAX(
         _xlfn._xlws.FILTER(
            INDEX('Aide et cotations'!$A$2:$CN$380,, MATCH(B677, 'Aide et cotations'!$A$1:$CN$1, 0)),
            'Aide et cotations'!$A$2:$A$380 = C677
         )
      ),
   "")
))</f>
        <v/>
      </c>
      <c r="F677" s="71" t="str">
        <f>IF('Outil de calcul'!C677="", "", IF('Outil de calcul'!C677="Non concerné", 0, IFERROR(MAX(INDEX('Aide et cotations'!$A$1:$BN$380, 0, MATCH('Outil de calcul'!B677,'Aide et cotations'!$A$1:$CN$1, 0))), "")))</f>
        <v/>
      </c>
    </row>
    <row r="678" spans="2:6" x14ac:dyDescent="0.35">
      <c r="B678" s="73" t="s">
        <v>326</v>
      </c>
      <c r="C678" s="91"/>
      <c r="D678" s="70" t="str">
        <f>IFERROR(_xlfn.XLOOKUP(C678, 'Aide et cotations'!$A$144:$A$146, 'Aide et cotations'!$B$144:$B$146), "")</f>
        <v/>
      </c>
      <c r="E678" s="71" t="str" cm="1">
        <f t="array" ref="E678">IF(C678="", "", IF(C678="Non concerné", 0,
   IFERROR(
      MAX(
         _xlfn._xlws.FILTER(
            INDEX('Aide et cotations'!$A$2:$CN$380,, MATCH(B678, 'Aide et cotations'!$A$1:$CN$1, 0)),
            'Aide et cotations'!$A$2:$A$380 = C678
         )
      ),
   "")
))</f>
        <v/>
      </c>
      <c r="F678" s="71" t="str">
        <f>IF('Outil de calcul'!C678="", "", IF('Outil de calcul'!C678="Non concerné", 0, IFERROR(MAX(INDEX('Aide et cotations'!$A$1:$BN$380, 0, MATCH('Outil de calcul'!B678,'Aide et cotations'!$A$1:$CN$1, 0))), "")))</f>
        <v/>
      </c>
    </row>
    <row r="679" spans="2:6" ht="31.2" customHeight="1" x14ac:dyDescent="0.35">
      <c r="B679" s="69" t="s">
        <v>72</v>
      </c>
      <c r="C679" s="91"/>
      <c r="D679" s="70" t="str">
        <f>IFERROR(_xlfn.XLOOKUP(C679, 'Aide et cotations'!$A$147:$A$150, 'Aide et cotations'!$B$147:$B$150), "")</f>
        <v/>
      </c>
      <c r="E679" s="71" t="str" cm="1">
        <f t="array" ref="E679">IF(C679="", "", IF(C679="Non concerné", 0,
   IFERROR(
      MAX(
         _xlfn._xlws.FILTER(
            INDEX('Aide et cotations'!$A$2:$CN$380,, MATCH(B679, 'Aide et cotations'!$A$1:$CN$1, 0)),
            'Aide et cotations'!$A$2:$A$380 = C679
         )
      ),
   "")
))</f>
        <v/>
      </c>
      <c r="F679" s="71" t="str">
        <f>IF('Outil de calcul'!C679="", "", IF('Outil de calcul'!C679="Non concerné", 0, IFERROR(MAX(INDEX('Aide et cotations'!$A$1:$BN$380, 0, MATCH('Outil de calcul'!B679,'Aide et cotations'!$A$1:$CN$1, 0))), "")))</f>
        <v/>
      </c>
    </row>
    <row r="680" spans="2:6" x14ac:dyDescent="0.35">
      <c r="B680" s="69" t="s">
        <v>125</v>
      </c>
      <c r="C680" s="97"/>
      <c r="D680" s="74"/>
      <c r="E680" s="75"/>
      <c r="F680" s="75"/>
    </row>
    <row r="681" spans="2:6" x14ac:dyDescent="0.35">
      <c r="B681" s="73" t="s">
        <v>327</v>
      </c>
      <c r="C681" s="91"/>
      <c r="D681" s="70" t="str">
        <f>IFERROR(_xlfn.XLOOKUP(C681, 'Aide et cotations'!$A$151:$A$153, 'Aide et cotations'!$B$151:$B$153), "")</f>
        <v/>
      </c>
      <c r="E681" s="71" t="str" cm="1">
        <f t="array" ref="E681">IF(C681="", "", IF(C681="Non concerné", 0,
   IFERROR(
      MAX(
         _xlfn._xlws.FILTER(
            INDEX('Aide et cotations'!$A$2:$CN$380,, MATCH(B681, 'Aide et cotations'!$A$1:$CN$1, 0)),
            'Aide et cotations'!$A$2:$A$380 = C681
         )
      ),
   "")
))</f>
        <v/>
      </c>
      <c r="F681" s="71" t="str">
        <f>IF('Outil de calcul'!C681="", "", IF('Outil de calcul'!C681="Non concerné", 0, IFERROR(MAX(INDEX('Aide et cotations'!$A$1:$BN$380, 0, MATCH('Outil de calcul'!B681,'Aide et cotations'!$A$1:$CN$1, 0))), "")))</f>
        <v/>
      </c>
    </row>
    <row r="682" spans="2:6" x14ac:dyDescent="0.35">
      <c r="B682" s="73" t="s">
        <v>328</v>
      </c>
      <c r="C682" s="91"/>
      <c r="D682" s="70" t="str">
        <f>IFERROR(_xlfn.XLOOKUP(C682, 'Aide et cotations'!$A$154:$A$156, 'Aide et cotations'!$B$154:$B$156), "")</f>
        <v/>
      </c>
      <c r="E682" s="71" t="str" cm="1">
        <f t="array" ref="E682">IF(C682="", "", IF(C682="Non concerné", 0,
   IFERROR(
      MAX(
         _xlfn._xlws.FILTER(
            INDEX('Aide et cotations'!$A$2:$CN$380,, MATCH(B682, 'Aide et cotations'!$A$1:$CN$1, 0)),
            'Aide et cotations'!$A$2:$A$380 = C682
         )
      ),
   "")
))</f>
        <v/>
      </c>
      <c r="F682" s="71" t="str">
        <f>IF('Outil de calcul'!C682="", "", IF('Outil de calcul'!C682="Non concerné", 0, IFERROR(MAX(INDEX('Aide et cotations'!$A$1:$BN$380, 0, MATCH('Outil de calcul'!B682,'Aide et cotations'!$A$1:$CN$1, 0))), "")))</f>
        <v/>
      </c>
    </row>
    <row r="683" spans="2:6" x14ac:dyDescent="0.35">
      <c r="B683" s="73" t="s">
        <v>329</v>
      </c>
      <c r="C683" s="91"/>
      <c r="D683" s="70" t="str">
        <f>IFERROR(_xlfn.XLOOKUP(C683, 'Aide et cotations'!$A$157:$A$159, 'Aide et cotations'!$B$157:$B$159), "")</f>
        <v/>
      </c>
      <c r="E683" s="71" t="str" cm="1">
        <f t="array" ref="E683">IF(C683="", "", IF(C683="Non concerné", 0,
   IFERROR(
      MAX(
         _xlfn._xlws.FILTER(
            INDEX('Aide et cotations'!$A$2:$CN$380,, MATCH(B683, 'Aide et cotations'!$A$1:$CN$1, 0)),
            'Aide et cotations'!$A$2:$A$380 = C683
         )
      ),
   "")
))</f>
        <v/>
      </c>
      <c r="F683" s="71" t="str">
        <f>IF('Outil de calcul'!C683="", "", IF('Outil de calcul'!C683="Non concerné", 0, IFERROR(MAX(INDEX('Aide et cotations'!$A$1:$BN$380, 0, MATCH('Outil de calcul'!B683,'Aide et cotations'!$A$1:$CN$1, 0))), "")))</f>
        <v/>
      </c>
    </row>
    <row r="684" spans="2:6" x14ac:dyDescent="0.35">
      <c r="B684" s="73" t="s">
        <v>330</v>
      </c>
      <c r="C684" s="91"/>
      <c r="D684" s="70" t="str">
        <f>IFERROR(_xlfn.XLOOKUP(C684, 'Aide et cotations'!$A$160:$A$162, 'Aide et cotations'!$B$160:$B$162), "")</f>
        <v/>
      </c>
      <c r="E684" s="71" t="str" cm="1">
        <f t="array" ref="E684">IF(C684="", "", IF(C684="Non concerné", 0,
   IFERROR(
      MAX(
         _xlfn._xlws.FILTER(
            INDEX('Aide et cotations'!$A$2:$CN$380,, MATCH(B684, 'Aide et cotations'!$A$1:$CN$1, 0)),
            'Aide et cotations'!$A$2:$A$380 = C684
         )
      ),
   "")
))</f>
        <v/>
      </c>
      <c r="F684" s="71" t="str">
        <f>IF('Outil de calcul'!C684="", "", IF('Outil de calcul'!C684="Non concerné", 0, IFERROR(MAX(INDEX('Aide et cotations'!$A$1:$BN$380, 0, MATCH('Outil de calcul'!B684,'Aide et cotations'!$A$1:$CN$1, 0))), "")))</f>
        <v/>
      </c>
    </row>
    <row r="685" spans="2:6" ht="31.2" customHeight="1" x14ac:dyDescent="0.35">
      <c r="B685" s="69" t="s">
        <v>150</v>
      </c>
      <c r="C685" s="91"/>
      <c r="D685" s="70" t="str">
        <f>IFERROR(_xlfn.XLOOKUP(C685, 'Aide et cotations'!$A$163:$A$166, 'Aide et cotations'!$B$163:$B$166), "")</f>
        <v/>
      </c>
      <c r="E685" s="71" t="str" cm="1">
        <f t="array" ref="E685">IF(C685="", "", IF(C685="Non concerné", 0,
   IFERROR(
      MAX(
         _xlfn._xlws.FILTER(
            INDEX('Aide et cotations'!$A$2:$CN$380,, MATCH(B685, 'Aide et cotations'!$A$1:$CN$1, 0)),
            'Aide et cotations'!$A$2:$A$380 = C685
         )
      ),
   "")
))</f>
        <v/>
      </c>
      <c r="F685" s="71" t="str">
        <f>IF('Outil de calcul'!C685="", "", IF('Outil de calcul'!C685="Non concerné", 0, IFERROR(MAX(INDEX('Aide et cotations'!$A$1:$BN$380, 0, MATCH('Outil de calcul'!B685,'Aide et cotations'!$A$1:$CN$1, 0))), "")))</f>
        <v/>
      </c>
    </row>
    <row r="686" spans="2:6" ht="18" x14ac:dyDescent="0.35">
      <c r="B686" s="112" t="s">
        <v>139</v>
      </c>
      <c r="C686" s="112"/>
      <c r="D686" s="89" t="s">
        <v>246</v>
      </c>
      <c r="E686" s="89" t="s">
        <v>166</v>
      </c>
      <c r="F686" s="89" t="s">
        <v>204</v>
      </c>
    </row>
    <row r="687" spans="2:6" ht="46.95" customHeight="1" x14ac:dyDescent="0.35">
      <c r="B687" s="69" t="s">
        <v>190</v>
      </c>
      <c r="C687" s="91"/>
      <c r="D687" s="70" t="str">
        <f>IFERROR(_xlfn.XLOOKUP(C687, 'Aide et cotations'!$A$167:$A$169, 'Aide et cotations'!$B$167:$B$169), "")</f>
        <v/>
      </c>
      <c r="E687" s="71" t="str" cm="1">
        <f t="array" ref="E687">IF(C687="", "", IF(C687="Non concerné", 0,
   IFERROR(
      MAX(
         _xlfn._xlws.FILTER(
            INDEX('Aide et cotations'!$A$2:$CN$380,, MATCH(B687, 'Aide et cotations'!$A$1:$CN$1, 0)),
            'Aide et cotations'!$A$2:$A$380 = C687
         )
      ),
   "")
))</f>
        <v/>
      </c>
      <c r="F687" s="71" t="str">
        <f>IF('Outil de calcul'!C687="", "", IF('Outil de calcul'!C687="Non concerné", 0, IFERROR(MAX(INDEX('Aide et cotations'!$A$1:$BN$380, 0, MATCH('Outil de calcul'!B687,'Aide et cotations'!$A$1:$CN$1, 0))), "")))</f>
        <v/>
      </c>
    </row>
    <row r="688" spans="2:6" x14ac:dyDescent="0.35">
      <c r="B688" s="69" t="s">
        <v>91</v>
      </c>
      <c r="C688" s="97"/>
      <c r="D688" s="74"/>
      <c r="E688" s="75"/>
      <c r="F688" s="75"/>
    </row>
    <row r="689" spans="2:6" x14ac:dyDescent="0.35">
      <c r="B689" s="73" t="s">
        <v>29</v>
      </c>
      <c r="C689" s="91"/>
      <c r="D689" s="70" t="str">
        <f>IFERROR(_xlfn.XLOOKUP(C689, 'Aide et cotations'!$A$170:$A$173, 'Aide et cotations'!$B$170:$B$173), "")</f>
        <v/>
      </c>
      <c r="E689" s="71" t="str" cm="1">
        <f t="array" ref="E689">IF(C689="", "", IF(C689="Non concerné", 0,
   IFERROR(
      MAX(
         _xlfn._xlws.FILTER(
            INDEX('Aide et cotations'!$A$2:$CN$380,, MATCH(B689, 'Aide et cotations'!$A$1:$CN$1, 0)),
            'Aide et cotations'!$A$2:$A$380 = C689
         )
      ),
   "")
))</f>
        <v/>
      </c>
      <c r="F689" s="71" t="str">
        <f>IF('Outil de calcul'!C689="", "", IF('Outil de calcul'!C689="Non concerné", 0, IFERROR(MAX(INDEX('Aide et cotations'!$A$1:$BN$380, 0, MATCH('Outil de calcul'!B689,'Aide et cotations'!$A$1:$CN$1, 0))), "")))</f>
        <v/>
      </c>
    </row>
    <row r="690" spans="2:6" x14ac:dyDescent="0.35">
      <c r="B690" s="73" t="s">
        <v>82</v>
      </c>
      <c r="C690" s="91"/>
      <c r="D690" s="70" t="str">
        <f>IFERROR(_xlfn.XLOOKUP(C690, 'Aide et cotations'!$A$174:$A$177, 'Aide et cotations'!$B$174:$B$177), "")</f>
        <v/>
      </c>
      <c r="E690" s="71" t="str" cm="1">
        <f t="array" ref="E690">IF(C690="", "", IF(C690="Non concerné", 0,
   IFERROR(
      MAX(
         _xlfn._xlws.FILTER(
            INDEX('Aide et cotations'!$A$2:$CN$380,, MATCH(B690, 'Aide et cotations'!$A$1:$CN$1, 0)),
            'Aide et cotations'!$A$2:$A$380 = C690
         )
      ),
   "")
))</f>
        <v/>
      </c>
      <c r="F690" s="71" t="str">
        <f>IF('Outil de calcul'!C690="", "", IF('Outil de calcul'!C690="Non concerné", 0, IFERROR(MAX(INDEX('Aide et cotations'!$A$1:$BN$380, 0, MATCH('Outil de calcul'!B690,'Aide et cotations'!$A$1:$CN$1, 0))), "")))</f>
        <v/>
      </c>
    </row>
    <row r="691" spans="2:6" ht="31.2" customHeight="1" x14ac:dyDescent="0.35">
      <c r="B691" s="73" t="s">
        <v>126</v>
      </c>
      <c r="C691" s="91"/>
      <c r="D691" s="70" t="str">
        <f>IFERROR(_xlfn.XLOOKUP(C691, 'Aide et cotations'!$A$178:$A$181, 'Aide et cotations'!$B$178:$B$181), "")</f>
        <v/>
      </c>
      <c r="E691" s="71" t="str" cm="1">
        <f t="array" ref="E691">IF(C691="", "", IF(C691="Non concerné", 0,
   IFERROR(
      MAX(
         _xlfn._xlws.FILTER(
            INDEX('Aide et cotations'!$A$2:$CN$380,, MATCH(B691, 'Aide et cotations'!$A$1:$CN$1, 0)),
            'Aide et cotations'!$A$2:$A$380 = C691
         )
      ),
   "")
))</f>
        <v/>
      </c>
      <c r="F691" s="71" t="str">
        <f>IF('Outil de calcul'!C691="", "", IF('Outil de calcul'!C691="Non concerné", 0, IFERROR(MAX(INDEX('Aide et cotations'!$A$1:$BN$380, 0, MATCH('Outil de calcul'!B691,'Aide et cotations'!$A$1:$CN$1, 0))), "")))</f>
        <v/>
      </c>
    </row>
    <row r="692" spans="2:6" x14ac:dyDescent="0.35">
      <c r="B692" s="73" t="s">
        <v>31</v>
      </c>
      <c r="C692" s="91"/>
      <c r="D692" s="70" t="str">
        <f>IFERROR(_xlfn.XLOOKUP(C692, 'Aide et cotations'!$A$182:$A$185, 'Aide et cotations'!$B$182:$B$185), "")</f>
        <v/>
      </c>
      <c r="E692" s="71" t="str" cm="1">
        <f t="array" ref="E692">IF(C692="", "", IF(C692="Non concerné", 0,
   IFERROR(
      MAX(
         _xlfn._xlws.FILTER(
            INDEX('Aide et cotations'!$A$2:$CN$380,, MATCH(B692, 'Aide et cotations'!$A$1:$CN$1, 0)),
            'Aide et cotations'!$A$2:$A$380 = C692
         )
      ),
   "")
))</f>
        <v/>
      </c>
      <c r="F692" s="71" t="str">
        <f>IF('Outil de calcul'!C692="", "", IF('Outil de calcul'!C692="Non concerné", 0, IFERROR(MAX(INDEX('Aide et cotations'!$A$1:$BN$380, 0, MATCH('Outil de calcul'!B692,'Aide et cotations'!$A$1:$CN$1, 0))), "")))</f>
        <v/>
      </c>
    </row>
    <row r="693" spans="2:6" x14ac:dyDescent="0.35">
      <c r="B693" s="73" t="s">
        <v>30</v>
      </c>
      <c r="C693" s="91"/>
      <c r="D693" s="70" t="str">
        <f>IFERROR(_xlfn.XLOOKUP(C693, 'Aide et cotations'!$A$186:$A$189, 'Aide et cotations'!$B$186:$B$189), "")</f>
        <v/>
      </c>
      <c r="E693" s="71" t="str" cm="1">
        <f t="array" ref="E693">IF(C693="", "", IF(C693="Non concerné", 0,
   IFERROR(
      MAX(
         _xlfn._xlws.FILTER(
            INDEX('Aide et cotations'!$A$2:$CN$380,, MATCH(B693, 'Aide et cotations'!$A$1:$CN$1, 0)),
            'Aide et cotations'!$A$2:$A$380 = C693
         )
      ),
   "")
))</f>
        <v/>
      </c>
      <c r="F693" s="71" t="str">
        <f>IF('Outil de calcul'!C693="", "", IF('Outil de calcul'!C693="Non concerné", 0, IFERROR(MAX(INDEX('Aide et cotations'!$A$1:$BN$380, 0, MATCH('Outil de calcul'!B693,'Aide et cotations'!$A$1:$CN$1, 0))), "")))</f>
        <v/>
      </c>
    </row>
    <row r="694" spans="2:6" ht="46.95" customHeight="1" x14ac:dyDescent="0.35">
      <c r="B694" s="69" t="s">
        <v>88</v>
      </c>
      <c r="C694" s="91"/>
      <c r="D694" s="70" t="str">
        <f>IFERROR(_xlfn.XLOOKUP(C694, 'Aide et cotations'!$A$190:$A$194, 'Aide et cotations'!$B$190:$B$194), "")</f>
        <v/>
      </c>
      <c r="E694" s="71" t="str" cm="1">
        <f t="array" ref="E694">IF(C694="", "", IF(C694="Non concerné", 0,
   IFERROR(
      MAX(
         _xlfn._xlws.FILTER(
            INDEX('Aide et cotations'!$A$2:$CN$380,, MATCH(B694, 'Aide et cotations'!$A$1:$CN$1, 0)),
            'Aide et cotations'!$A$2:$A$380 = C694
         )
      ),
   "")
))</f>
        <v/>
      </c>
      <c r="F694" s="71" t="str">
        <f>IF('Outil de calcul'!C694="", "", IF('Outil de calcul'!C694="Non concerné", 0, IFERROR(MAX(INDEX('Aide et cotations'!$A$1:$BN$380, 0, MATCH('Outil de calcul'!B694,'Aide et cotations'!$A$1:$CN$1, 0))), "")))</f>
        <v/>
      </c>
    </row>
    <row r="695" spans="2:6" x14ac:dyDescent="0.35">
      <c r="B695" s="69" t="s">
        <v>92</v>
      </c>
      <c r="C695" s="91"/>
      <c r="D695" s="70" t="str">
        <f>IFERROR(_xlfn.XLOOKUP(C695, 'Aide et cotations'!$A$195:$A$200, 'Aide et cotations'!$B$195:$B$200), "")</f>
        <v/>
      </c>
      <c r="E695" s="71" t="str" cm="1">
        <f t="array" ref="E695">IF(C695="", "", IF(C695="Non concerné", 0,
   IFERROR(
      MAX(
         _xlfn._xlws.FILTER(
            INDEX('Aide et cotations'!$A$2:$CN$380,, MATCH(B695, 'Aide et cotations'!$A$1:$CN$1, 0)),
            'Aide et cotations'!$A$2:$A$380 = C695
         )
      ),
   "")
))</f>
        <v/>
      </c>
      <c r="F695" s="71" t="str">
        <f>IF('Outil de calcul'!C695="", "", IF('Outil de calcul'!C695="Non concerné", 0, IFERROR(MAX(INDEX('Aide et cotations'!$A$1:$BN$380, 0, MATCH('Outil de calcul'!B695,'Aide et cotations'!$A$1:$CN$1, 0))), "")))</f>
        <v/>
      </c>
    </row>
    <row r="696" spans="2:6" ht="18" x14ac:dyDescent="0.35">
      <c r="B696" s="112" t="s">
        <v>140</v>
      </c>
      <c r="C696" s="112"/>
      <c r="D696" s="89" t="s">
        <v>246</v>
      </c>
      <c r="E696" s="89" t="s">
        <v>166</v>
      </c>
      <c r="F696" s="89" t="s">
        <v>204</v>
      </c>
    </row>
    <row r="697" spans="2:6" ht="62.4" customHeight="1" x14ac:dyDescent="0.35">
      <c r="B697" s="69" t="s">
        <v>6</v>
      </c>
      <c r="C697" s="91"/>
      <c r="D697" s="70" t="str">
        <f>IFERROR(_xlfn.XLOOKUP(C697, 'Aide et cotations'!$A$201:$A$204, 'Aide et cotations'!$B$201:$B$204), "")</f>
        <v/>
      </c>
      <c r="E697" s="71" t="str" cm="1">
        <f t="array" ref="E697">IF(C697="", "", IF(C697="Non concerné", 0,
   IFERROR(
      MAX(
         _xlfn._xlws.FILTER(
            INDEX('Aide et cotations'!$A$2:$CN$380,, MATCH(B697, 'Aide et cotations'!$A$1:$CN$1, 0)),
            'Aide et cotations'!$A$2:$A$380 = C697
         )
      ),
   "")
))</f>
        <v/>
      </c>
      <c r="F697" s="71" t="str">
        <f>IF('Outil de calcul'!C697="", "", IF('Outil de calcul'!C697="Non concerné", 0, IFERROR(MAX(INDEX('Aide et cotations'!$A$1:$BN$380, 0, MATCH('Outil de calcul'!B697,'Aide et cotations'!$A$1:$CN$1, 0))), "")))</f>
        <v/>
      </c>
    </row>
    <row r="698" spans="2:6" x14ac:dyDescent="0.35">
      <c r="B698" s="69" t="s">
        <v>7</v>
      </c>
      <c r="C698" s="91"/>
      <c r="D698" s="70" t="str">
        <f>IFERROR(_xlfn.XLOOKUP(C698, 'Aide et cotations'!$A$205:$A$208, 'Aide et cotations'!$B$205:$B$208), "")</f>
        <v/>
      </c>
      <c r="E698" s="71" t="str" cm="1">
        <f t="array" ref="E698">IF(C698="", "", IF(C698="Non concerné", 0,
   IFERROR(
      MAX(
         _xlfn._xlws.FILTER(
            INDEX('Aide et cotations'!$A$2:$CN$380,, MATCH(B698, 'Aide et cotations'!$A$1:$CN$1, 0)),
            'Aide et cotations'!$A$2:$A$380 = C698
         )
      ),
   "")
))</f>
        <v/>
      </c>
      <c r="F698" s="71" t="str">
        <f>IF('Outil de calcul'!C698="", "", IF('Outil de calcul'!C698="Non concerné", 0, IFERROR(MAX(INDEX('Aide et cotations'!$A$1:$BN$380, 0, MATCH('Outil de calcul'!B698,'Aide et cotations'!$A$1:$CN$1, 0))), "")))</f>
        <v/>
      </c>
    </row>
    <row r="699" spans="2:6" ht="31.2" customHeight="1" x14ac:dyDescent="0.35">
      <c r="B699" s="69" t="s">
        <v>16</v>
      </c>
      <c r="C699" s="91"/>
      <c r="D699" s="70" t="str">
        <f>IFERROR(_xlfn.XLOOKUP(C699, 'Aide et cotations'!$A$209:$A$213, 'Aide et cotations'!$B$209:$B$213), "")</f>
        <v/>
      </c>
      <c r="E699" s="71" t="str" cm="1">
        <f t="array" ref="E699">IF(C699="", "", IF(C699="Non concerné", 0,
   IFERROR(
      MAX(
         _xlfn._xlws.FILTER(
            INDEX('Aide et cotations'!$A$2:$CN$380,, MATCH(B699, 'Aide et cotations'!$A$1:$CN$1, 0)),
            'Aide et cotations'!$A$2:$A$380 = C699
         )
      ),
   "")
))</f>
        <v/>
      </c>
      <c r="F699" s="71" t="str">
        <f>IF('Outil de calcul'!C699="", "", IF('Outil de calcul'!C699="Non concerné", 0, IFERROR(MAX(INDEX('Aide et cotations'!$A$1:$BN$380, 0, MATCH('Outil de calcul'!B699,'Aide et cotations'!$A$1:$CN$1, 0))), "")))</f>
        <v/>
      </c>
    </row>
    <row r="700" spans="2:6" ht="4.2" customHeight="1" x14ac:dyDescent="0.35"/>
    <row r="701" spans="2:6" ht="18" x14ac:dyDescent="0.4">
      <c r="B701" s="113" t="s">
        <v>240</v>
      </c>
      <c r="C701" s="113"/>
      <c r="D701" s="113"/>
      <c r="E701" s="113"/>
      <c r="F701" s="113"/>
    </row>
    <row r="702" spans="2:6" ht="4.2" customHeight="1" x14ac:dyDescent="0.35"/>
    <row r="703" spans="2:6" ht="18" x14ac:dyDescent="0.35">
      <c r="B703" s="112" t="s">
        <v>58</v>
      </c>
      <c r="C703" s="112"/>
      <c r="D703" s="89" t="s">
        <v>246</v>
      </c>
      <c r="E703" s="89" t="s">
        <v>166</v>
      </c>
      <c r="F703" s="89" t="s">
        <v>204</v>
      </c>
    </row>
    <row r="704" spans="2:6" ht="62.4" customHeight="1" x14ac:dyDescent="0.35">
      <c r="B704" s="69" t="s">
        <v>57</v>
      </c>
      <c r="C704" s="91"/>
      <c r="D704" s="70" t="str">
        <f>IFERROR(_xlfn.XLOOKUP(C704, 'Aide et cotations'!$A$88:$A$92, 'Aide et cotations'!$B$88:$B$92), "")</f>
        <v/>
      </c>
      <c r="E704" s="71" t="str" cm="1">
        <f t="array" ref="E704">IF(C704="", "", IF(C704="Non concerné", 0,
   IFERROR(
      MAX(
         _xlfn._xlws.FILTER(
            INDEX('Aide et cotations'!$A$2:$CN$380,, MATCH(B704, 'Aide et cotations'!$A$1:$CN$1, 0)),
            'Aide et cotations'!$A$2:$A$380 = C704
         )
      ),
   "")
))</f>
        <v/>
      </c>
      <c r="F704" s="71" t="str">
        <f>IF('Outil de calcul'!C704="", "", IF('Outil de calcul'!C704="Non concerné", 0, IFERROR(MAX(INDEX('Aide et cotations'!$A$1:$BN$380, 0, MATCH('Outil de calcul'!B704,'Aide et cotations'!$A$1:$CN$1, 0))), "")))</f>
        <v/>
      </c>
    </row>
    <row r="705" spans="2:6" x14ac:dyDescent="0.35">
      <c r="B705" s="69" t="s">
        <v>23</v>
      </c>
      <c r="C705" s="96"/>
      <c r="D705" s="74"/>
      <c r="E705" s="75"/>
      <c r="F705" s="75"/>
    </row>
    <row r="706" spans="2:6" ht="62.4" customHeight="1" x14ac:dyDescent="0.35">
      <c r="B706" s="73" t="s">
        <v>59</v>
      </c>
      <c r="C706" s="91"/>
      <c r="D706" s="70" t="str">
        <f>IFERROR(_xlfn.XLOOKUP(C706, 'Aide et cotations'!$A$93:$A$95, 'Aide et cotations'!$B$93:$B$95), "")</f>
        <v/>
      </c>
      <c r="E706" s="71" t="str" cm="1">
        <f t="array" ref="E706">IF(C706="", "", IF(C706="Non concerné", 0,
   IFERROR(
      MAX(
         _xlfn._xlws.FILTER(
            INDEX('Aide et cotations'!$A$2:$CN$380,, MATCH(B706, 'Aide et cotations'!$A$1:$CN$1, 0)),
            'Aide et cotations'!$A$2:$A$380 = C706
         )
      ),
   "")
))</f>
        <v/>
      </c>
      <c r="F706" s="71" t="str">
        <f>IF('Outil de calcul'!C706="", "", IF('Outil de calcul'!C706="Non concerné", 0, IFERROR(MAX(INDEX('Aide et cotations'!$A$1:$BN$380, 0, MATCH('Outil de calcul'!B706,'Aide et cotations'!$A$1:$CN$1, 0))), "")))</f>
        <v/>
      </c>
    </row>
    <row r="707" spans="2:6" ht="46.95" customHeight="1" x14ac:dyDescent="0.35">
      <c r="B707" s="73" t="s">
        <v>60</v>
      </c>
      <c r="C707" s="91"/>
      <c r="D707" s="70" t="str">
        <f>IFERROR(_xlfn.XLOOKUP(C707, 'Aide et cotations'!$A$96:$A$98, 'Aide et cotations'!$B$96:$B$98), "")</f>
        <v/>
      </c>
      <c r="E707" s="71" t="str" cm="1">
        <f t="array" ref="E707">IF(C707="", "", IF(C707="Non concerné", 0,
   IFERROR(
      MAX(
         _xlfn._xlws.FILTER(
            INDEX('Aide et cotations'!$A$2:$CN$380,, MATCH(B707, 'Aide et cotations'!$A$1:$CN$1, 0)),
            'Aide et cotations'!$A$2:$A$380 = C707
         )
      ),
   "")
))</f>
        <v/>
      </c>
      <c r="F707" s="71" t="str">
        <f>IF('Outil de calcul'!C707="", "", IF('Outil de calcul'!C707="Non concerné", 0, IFERROR(MAX(INDEX('Aide et cotations'!$A$1:$BN$380, 0, MATCH('Outil de calcul'!B707,'Aide et cotations'!$A$1:$CN$1, 0))), "")))</f>
        <v/>
      </c>
    </row>
    <row r="708" spans="2:6" ht="46.95" customHeight="1" x14ac:dyDescent="0.35">
      <c r="B708" s="73" t="s">
        <v>62</v>
      </c>
      <c r="C708" s="91"/>
      <c r="D708" s="70" t="str">
        <f>IFERROR(_xlfn.XLOOKUP(C708, 'Aide et cotations'!$A$99:$A$101, 'Aide et cotations'!$B$99:$B$101), "")</f>
        <v/>
      </c>
      <c r="E708" s="71" t="str" cm="1">
        <f t="array" ref="E708">IF(C708="", "", IF(C708="Non concerné", 0,
   IFERROR(
      MAX(
         _xlfn._xlws.FILTER(
            INDEX('Aide et cotations'!$A$2:$CN$380,, MATCH(B708, 'Aide et cotations'!$A$1:$CN$1, 0)),
            'Aide et cotations'!$A$2:$A$380 = C708
         )
      ),
   "")
))</f>
        <v/>
      </c>
      <c r="F708" s="71" t="str">
        <f>IF('Outil de calcul'!C708="", "", IF('Outil de calcul'!C708="Non concerné", 0, IFERROR(MAX(INDEX('Aide et cotations'!$A$1:$BN$380, 0, MATCH('Outil de calcul'!B708,'Aide et cotations'!$A$1:$CN$1, 0))), "")))</f>
        <v/>
      </c>
    </row>
    <row r="709" spans="2:6" ht="31.2" customHeight="1" x14ac:dyDescent="0.35">
      <c r="B709" s="73" t="s">
        <v>61</v>
      </c>
      <c r="C709" s="91"/>
      <c r="D709" s="70" t="str">
        <f>IFERROR(_xlfn.XLOOKUP(C709, 'Aide et cotations'!$A$102:$A$104, 'Aide et cotations'!$B$102:$B$104), "")</f>
        <v/>
      </c>
      <c r="E709" s="71" t="str" cm="1">
        <f t="array" ref="E709">IF(C709="", "", IF(C709="Non concerné", 0,
   IFERROR(
      MAX(
         _xlfn._xlws.FILTER(
            INDEX('Aide et cotations'!$A$2:$CN$380,, MATCH(B709, 'Aide et cotations'!$A$1:$CN$1, 0)),
            'Aide et cotations'!$A$2:$A$380 = C709
         )
      ),
   "")
))</f>
        <v/>
      </c>
      <c r="F709" s="71" t="str">
        <f>IF('Outil de calcul'!C709="", "", IF('Outil de calcul'!C709="Non concerné", 0, IFERROR(MAX(INDEX('Aide et cotations'!$A$1:$BN$380, 0, MATCH('Outil de calcul'!B709,'Aide et cotations'!$A$1:$CN$1, 0))), "")))</f>
        <v/>
      </c>
    </row>
    <row r="710" spans="2:6" ht="18" x14ac:dyDescent="0.35">
      <c r="B710" s="112" t="s">
        <v>141</v>
      </c>
      <c r="C710" s="112"/>
      <c r="D710" s="89" t="s">
        <v>246</v>
      </c>
      <c r="E710" s="89" t="s">
        <v>166</v>
      </c>
      <c r="F710" s="89" t="s">
        <v>204</v>
      </c>
    </row>
    <row r="711" spans="2:6" ht="46.95" customHeight="1" x14ac:dyDescent="0.35">
      <c r="B711" s="69" t="s">
        <v>145</v>
      </c>
      <c r="C711" s="91"/>
      <c r="D711" s="70" t="str">
        <f>IFERROR(_xlfn.XLOOKUP(C711, 'Aide et cotations'!$A$105:$A$108, 'Aide et cotations'!$B$105:$B$108), "")</f>
        <v/>
      </c>
      <c r="E711" s="71" t="str" cm="1">
        <f t="array" ref="E711">IF(C711="", "", IF(C711="Non concerné", 0,
   IFERROR(
      MAX(
         _xlfn._xlws.FILTER(
            INDEX('Aide et cotations'!$A$2:$CN$380,, MATCH(B711, 'Aide et cotations'!$A$1:$CN$1, 0)),
            'Aide et cotations'!$A$2:$A$380 = C711
         )
      ),
   "")
))</f>
        <v/>
      </c>
      <c r="F711" s="71" t="str">
        <f>IF('Outil de calcul'!C711="", "", IF('Outil de calcul'!C711="Non concerné", 0, IFERROR(MAX(INDEX('Aide et cotations'!$A$1:$BN$380, 0, MATCH('Outil de calcul'!B711,'Aide et cotations'!$A$1:$CN$1, 0))), "")))</f>
        <v/>
      </c>
    </row>
    <row r="712" spans="2:6" ht="46.95" customHeight="1" x14ac:dyDescent="0.35">
      <c r="B712" s="72" t="s">
        <v>225</v>
      </c>
      <c r="C712" s="91"/>
      <c r="D712" s="70" t="str">
        <f>IFERROR(_xlfn.XLOOKUP(C712, 'Aide et cotations'!$A$109:$A$111, 'Aide et cotations'!$B$109:$B$111), "")</f>
        <v/>
      </c>
      <c r="E712" s="71" t="str" cm="1">
        <f t="array" ref="E712">IF(C712="", "", IF(C712="Non concerné", 0,
   IFERROR(
      MAX(
         _xlfn._xlws.FILTER(
            INDEX('Aide et cotations'!$A$2:$CN$380,, MATCH(B712, 'Aide et cotations'!$A$1:$CN$1, 0)),
            'Aide et cotations'!$A$2:$A$380 = C712
         )
      ),
   "")
))</f>
        <v/>
      </c>
      <c r="F712" s="71" t="str">
        <f>IF('Outil de calcul'!C712="", "", IF('Outil de calcul'!C712="Non concerné", 0, IFERROR(MAX(INDEX('Aide et cotations'!$A$1:$BN$380, 0, MATCH('Outil de calcul'!B712,'Aide et cotations'!$A$1:$CN$1, 0))), "")))</f>
        <v/>
      </c>
    </row>
    <row r="713" spans="2:6" x14ac:dyDescent="0.35">
      <c r="B713" s="69" t="s">
        <v>12</v>
      </c>
      <c r="C713" s="97"/>
      <c r="D713" s="74"/>
      <c r="E713" s="75"/>
      <c r="F713" s="75"/>
    </row>
    <row r="714" spans="2:6" x14ac:dyDescent="0.35">
      <c r="B714" s="73" t="s">
        <v>63</v>
      </c>
      <c r="C714" s="91"/>
      <c r="D714" s="70" t="str">
        <f>IFERROR(_xlfn.XLOOKUP(C714, 'Aide et cotations'!$A$112:$A$114, 'Aide et cotations'!$B$112:$B$114), "")</f>
        <v/>
      </c>
      <c r="E714" s="71" t="str" cm="1">
        <f t="array" ref="E714">IF(C714="", "", IF(C714="Non concerné", 0,
   IFERROR(
      MAX(
         _xlfn._xlws.FILTER(
            INDEX('Aide et cotations'!$A$2:$CN$380,, MATCH(B714, 'Aide et cotations'!$A$1:$CN$1, 0)),
            'Aide et cotations'!$A$2:$A$380 = C714
         )
      ),
   "")
))</f>
        <v/>
      </c>
      <c r="F714" s="71" t="str">
        <f>IF('Outil de calcul'!C714="", "", IF('Outil de calcul'!C714="Non concerné", 0, IFERROR(MAX(INDEX('Aide et cotations'!$A$1:$BN$380, 0, MATCH('Outil de calcul'!B714,'Aide et cotations'!$A$1:$CN$1, 0))), "")))</f>
        <v/>
      </c>
    </row>
    <row r="715" spans="2:6" x14ac:dyDescent="0.35">
      <c r="B715" s="73" t="s">
        <v>13</v>
      </c>
      <c r="C715" s="91"/>
      <c r="D715" s="70" t="str">
        <f>IFERROR(_xlfn.XLOOKUP(C715, 'Aide et cotations'!$A$115:$A$117, 'Aide et cotations'!$B$115:$B$117), "")</f>
        <v/>
      </c>
      <c r="E715" s="71" t="str" cm="1">
        <f t="array" ref="E715">IF(C715="", "", IF(C715="Non concerné", 0,
   IFERROR(
      MAX(
         _xlfn._xlws.FILTER(
            INDEX('Aide et cotations'!$A$2:$CN$380,, MATCH(B715, 'Aide et cotations'!$A$1:$CN$1, 0)),
            'Aide et cotations'!$A$2:$A$380 = C715
         )
      ),
   "")
))</f>
        <v/>
      </c>
      <c r="F715" s="71" t="str">
        <f>IF('Outil de calcul'!C715="", "", IF('Outil de calcul'!C715="Non concerné", 0, IFERROR(MAX(INDEX('Aide et cotations'!$A$1:$BN$380, 0, MATCH('Outil de calcul'!B715,'Aide et cotations'!$A$1:$CN$1, 0))), "")))</f>
        <v/>
      </c>
    </row>
    <row r="716" spans="2:6" x14ac:dyDescent="0.35">
      <c r="B716" s="73" t="s">
        <v>14</v>
      </c>
      <c r="C716" s="91"/>
      <c r="D716" s="70" t="str">
        <f>IFERROR(_xlfn.XLOOKUP(C716, 'Aide et cotations'!$A$118:$A$120, 'Aide et cotations'!$B$118:$B$120), "")</f>
        <v/>
      </c>
      <c r="E716" s="71" t="str" cm="1">
        <f t="array" ref="E716">IF(C716="", "", IF(C716="Non concerné", 0,
   IFERROR(
      MAX(
         _xlfn._xlws.FILTER(
            INDEX('Aide et cotations'!$A$2:$CN$380,, MATCH(B716, 'Aide et cotations'!$A$1:$CN$1, 0)),
            'Aide et cotations'!$A$2:$A$380 = C716
         )
      ),
   "")
))</f>
        <v/>
      </c>
      <c r="F716" s="71" t="str">
        <f>IF('Outil de calcul'!C716="", "", IF('Outil de calcul'!C716="Non concerné", 0, IFERROR(MAX(INDEX('Aide et cotations'!$A$1:$BN$380, 0, MATCH('Outil de calcul'!B716,'Aide et cotations'!$A$1:$CN$1, 0))), "")))</f>
        <v/>
      </c>
    </row>
    <row r="717" spans="2:6" x14ac:dyDescent="0.35">
      <c r="B717" s="73" t="s">
        <v>64</v>
      </c>
      <c r="C717" s="91"/>
      <c r="D717" s="70" t="str">
        <f>IFERROR(_xlfn.XLOOKUP(C717, 'Aide et cotations'!$A$121:$A$123, 'Aide et cotations'!$B$121:$B$123), "")</f>
        <v/>
      </c>
      <c r="E717" s="71" t="str" cm="1">
        <f t="array" ref="E717">IF(C717="", "", IF(C717="Non concerné", 0,
   IFERROR(
      MAX(
         _xlfn._xlws.FILTER(
            INDEX('Aide et cotations'!$A$2:$CN$380,, MATCH(B717, 'Aide et cotations'!$A$1:$CN$1, 0)),
            'Aide et cotations'!$A$2:$A$380 = C717
         )
      ),
   "")
))</f>
        <v/>
      </c>
      <c r="F717" s="71" t="str">
        <f>IF('Outil de calcul'!C717="", "", IF('Outil de calcul'!C717="Non concerné", 0, IFERROR(MAX(INDEX('Aide et cotations'!$A$1:$BN$380, 0, MATCH('Outil de calcul'!B717,'Aide et cotations'!$A$1:$CN$1, 0))), "")))</f>
        <v/>
      </c>
    </row>
    <row r="718" spans="2:6" x14ac:dyDescent="0.35">
      <c r="B718" s="73" t="s">
        <v>15</v>
      </c>
      <c r="C718" s="91"/>
      <c r="D718" s="70" t="str">
        <f>IFERROR(_xlfn.XLOOKUP(C718, 'Aide et cotations'!$A$124:$A$126, 'Aide et cotations'!$B$124:$B$126), "")</f>
        <v/>
      </c>
      <c r="E718" s="71" t="str" cm="1">
        <f t="array" ref="E718">IF(C718="", "", IF(C718="Non concerné", 0,
   IFERROR(
      MAX(
         _xlfn._xlws.FILTER(
            INDEX('Aide et cotations'!$A$2:$CN$380,, MATCH(B718, 'Aide et cotations'!$A$1:$CN$1, 0)),
            'Aide et cotations'!$A$2:$A$380 = C718
         )
      ),
   "")
))</f>
        <v/>
      </c>
      <c r="F718" s="71" t="str">
        <f>IF('Outil de calcul'!C718="", "", IF('Outil de calcul'!C718="Non concerné", 0, IFERROR(MAX(INDEX('Aide et cotations'!$A$1:$BN$380, 0, MATCH('Outil de calcul'!B718,'Aide et cotations'!$A$1:$CN$1, 0))), "")))</f>
        <v/>
      </c>
    </row>
    <row r="719" spans="2:6" x14ac:dyDescent="0.35">
      <c r="B719" s="73" t="s">
        <v>65</v>
      </c>
      <c r="C719" s="91"/>
      <c r="D719" s="70" t="str">
        <f>IFERROR(_xlfn.XLOOKUP(C719, 'Aide et cotations'!$A$127:$A$129, 'Aide et cotations'!$B$127:$B$129), "")</f>
        <v/>
      </c>
      <c r="E719" s="71" t="str" cm="1">
        <f t="array" ref="E719">IF(C719="", "", IF(C719="Non concerné", 0,
   IFERROR(
      MAX(
         _xlfn._xlws.FILTER(
            INDEX('Aide et cotations'!$A$2:$CN$380,, MATCH(B719, 'Aide et cotations'!$A$1:$CN$1, 0)),
            'Aide et cotations'!$A$2:$A$380 = C719
         )
      ),
   "")
))</f>
        <v/>
      </c>
      <c r="F719" s="71" t="str">
        <f>IF('Outil de calcul'!C719="", "", IF('Outil de calcul'!C719="Non concerné", 0, IFERROR(MAX(INDEX('Aide et cotations'!$A$1:$BN$380, 0, MATCH('Outil de calcul'!B719,'Aide et cotations'!$A$1:$CN$1, 0))), "")))</f>
        <v/>
      </c>
    </row>
    <row r="720" spans="2:6" ht="31.2" x14ac:dyDescent="0.35">
      <c r="B720" s="69" t="s">
        <v>201</v>
      </c>
      <c r="C720" s="91"/>
      <c r="D720" s="70" t="str">
        <f>IFERROR(_xlfn.XLOOKUP(C720, 'Aide et cotations'!$A$130:$A$134, 'Aide et cotations'!$B$130:$B$134), "")</f>
        <v/>
      </c>
      <c r="E720" s="71" t="str" cm="1">
        <f t="array" ref="E720">IF(C720="", "", IF(C720="Non concerné", 0,
   IFERROR(
      MAX(
         _xlfn._xlws.FILTER(
            INDEX('Aide et cotations'!$A$2:$CN$380,, MATCH(B720, 'Aide et cotations'!$A$1:$CN$1, 0)),
            'Aide et cotations'!$A$2:$A$380 = C720
         )
      ),
   "")
))</f>
        <v/>
      </c>
      <c r="F720" s="71" t="str">
        <f>IF('Outil de calcul'!C720="", "", IF('Outil de calcul'!C720="Non concerné", 0, IFERROR(MAX(INDEX('Aide et cotations'!$A$1:$BN$380, 0, MATCH('Outil de calcul'!B720,'Aide et cotations'!$A$1:$CN$1, 0))), "")))</f>
        <v/>
      </c>
    </row>
    <row r="721" spans="2:6" ht="31.2" x14ac:dyDescent="0.35">
      <c r="B721" s="69" t="s">
        <v>27</v>
      </c>
      <c r="C721" s="97"/>
      <c r="D721" s="74"/>
      <c r="E721" s="75"/>
      <c r="F721" s="75"/>
    </row>
    <row r="722" spans="2:6" x14ac:dyDescent="0.35">
      <c r="B722" s="73" t="s">
        <v>226</v>
      </c>
      <c r="C722" s="91"/>
      <c r="D722" s="70" t="str">
        <f>IFERROR(_xlfn.XLOOKUP(C722, 'Aide et cotations'!$A$135:$A$137, 'Aide et cotations'!$B$135:$B$137), "")</f>
        <v/>
      </c>
      <c r="E722" s="71" t="str" cm="1">
        <f t="array" ref="E722">IF(C722="", "", IF(C722="Non concerné", 0,
   IFERROR(
      MAX(
         _xlfn._xlws.FILTER(
            INDEX('Aide et cotations'!$A$2:$CN$380,, MATCH(B722, 'Aide et cotations'!$A$1:$CN$1, 0)),
            'Aide et cotations'!$A$2:$A$380 = C722
         )
      ),
   "")
))</f>
        <v/>
      </c>
      <c r="F722" s="71" t="str">
        <f>IF('Outil de calcul'!C722="", "", IF('Outil de calcul'!C722="Non concerné", 0, IFERROR(MAX(INDEX('Aide et cotations'!$A$1:$BN$380, 0, MATCH('Outil de calcul'!B722,'Aide et cotations'!$A$1:$CN$1, 0))), "")))</f>
        <v/>
      </c>
    </row>
    <row r="723" spans="2:6" x14ac:dyDescent="0.35">
      <c r="B723" s="73" t="s">
        <v>324</v>
      </c>
      <c r="C723" s="91"/>
      <c r="D723" s="70" t="str">
        <f>IFERROR(_xlfn.XLOOKUP(C723, 'Aide et cotations'!$A$138:$A$140, 'Aide et cotations'!$B$138:$B$140), "")</f>
        <v/>
      </c>
      <c r="E723" s="71" t="str" cm="1">
        <f t="array" ref="E723">IF(C723="", "", IF(C723="Non concerné", 0,
   IFERROR(
      MAX(
         _xlfn._xlws.FILTER(
            INDEX('Aide et cotations'!$A$2:$CN$380,, MATCH(B723, 'Aide et cotations'!$A$1:$CN$1, 0)),
            'Aide et cotations'!$A$2:$A$380 = C723
         )
      ),
   "")
))</f>
        <v/>
      </c>
      <c r="F723" s="71" t="str">
        <f>IF('Outil de calcul'!C723="", "", IF('Outil de calcul'!C723="Non concerné", 0, IFERROR(MAX(INDEX('Aide et cotations'!$A$1:$BN$380, 0, MATCH('Outil de calcul'!B723,'Aide et cotations'!$A$1:$CN$1, 0))), "")))</f>
        <v/>
      </c>
    </row>
    <row r="724" spans="2:6" x14ac:dyDescent="0.35">
      <c r="B724" s="73" t="s">
        <v>325</v>
      </c>
      <c r="C724" s="91"/>
      <c r="D724" s="70" t="str">
        <f>IFERROR(_xlfn.XLOOKUP(C724, 'Aide et cotations'!$A$141:$A$143, 'Aide et cotations'!$B$141:$B$143), "")</f>
        <v/>
      </c>
      <c r="E724" s="71" t="str" cm="1">
        <f t="array" ref="E724">IF(C724="", "", IF(C724="Non concerné", 0,
   IFERROR(
      MAX(
         _xlfn._xlws.FILTER(
            INDEX('Aide et cotations'!$A$2:$CN$380,, MATCH(B724, 'Aide et cotations'!$A$1:$CN$1, 0)),
            'Aide et cotations'!$A$2:$A$380 = C724
         )
      ),
   "")
))</f>
        <v/>
      </c>
      <c r="F724" s="71" t="str">
        <f>IF('Outil de calcul'!C724="", "", IF('Outil de calcul'!C724="Non concerné", 0, IFERROR(MAX(INDEX('Aide et cotations'!$A$1:$BN$380, 0, MATCH('Outil de calcul'!B724,'Aide et cotations'!$A$1:$CN$1, 0))), "")))</f>
        <v/>
      </c>
    </row>
    <row r="725" spans="2:6" x14ac:dyDescent="0.35">
      <c r="B725" s="73" t="s">
        <v>326</v>
      </c>
      <c r="C725" s="91"/>
      <c r="D725" s="70" t="str">
        <f>IFERROR(_xlfn.XLOOKUP(C725, 'Aide et cotations'!$A$144:$A$146, 'Aide et cotations'!$B$144:$B$146), "")</f>
        <v/>
      </c>
      <c r="E725" s="71" t="str" cm="1">
        <f t="array" ref="E725">IF(C725="", "", IF(C725="Non concerné", 0,
   IFERROR(
      MAX(
         _xlfn._xlws.FILTER(
            INDEX('Aide et cotations'!$A$2:$CN$380,, MATCH(B725, 'Aide et cotations'!$A$1:$CN$1, 0)),
            'Aide et cotations'!$A$2:$A$380 = C725
         )
      ),
   "")
))</f>
        <v/>
      </c>
      <c r="F725" s="71" t="str">
        <f>IF('Outil de calcul'!C725="", "", IF('Outil de calcul'!C725="Non concerné", 0, IFERROR(MAX(INDEX('Aide et cotations'!$A$1:$BN$380, 0, MATCH('Outil de calcul'!B725,'Aide et cotations'!$A$1:$CN$1, 0))), "")))</f>
        <v/>
      </c>
    </row>
    <row r="726" spans="2:6" ht="31.2" customHeight="1" x14ac:dyDescent="0.35">
      <c r="B726" s="69" t="s">
        <v>72</v>
      </c>
      <c r="C726" s="91"/>
      <c r="D726" s="70" t="str">
        <f>IFERROR(_xlfn.XLOOKUP(C726, 'Aide et cotations'!$A$147:$A$150, 'Aide et cotations'!$B$147:$B$150), "")</f>
        <v/>
      </c>
      <c r="E726" s="71" t="str" cm="1">
        <f t="array" ref="E726">IF(C726="", "", IF(C726="Non concerné", 0,
   IFERROR(
      MAX(
         _xlfn._xlws.FILTER(
            INDEX('Aide et cotations'!$A$2:$CN$380,, MATCH(B726, 'Aide et cotations'!$A$1:$CN$1, 0)),
            'Aide et cotations'!$A$2:$A$380 = C726
         )
      ),
   "")
))</f>
        <v/>
      </c>
      <c r="F726" s="71" t="str">
        <f>IF('Outil de calcul'!C726="", "", IF('Outil de calcul'!C726="Non concerné", 0, IFERROR(MAX(INDEX('Aide et cotations'!$A$1:$BN$380, 0, MATCH('Outil de calcul'!B726,'Aide et cotations'!$A$1:$CN$1, 0))), "")))</f>
        <v/>
      </c>
    </row>
    <row r="727" spans="2:6" x14ac:dyDescent="0.35">
      <c r="B727" s="69" t="s">
        <v>125</v>
      </c>
      <c r="C727" s="97"/>
      <c r="D727" s="74"/>
      <c r="E727" s="75"/>
      <c r="F727" s="75"/>
    </row>
    <row r="728" spans="2:6" x14ac:dyDescent="0.35">
      <c r="B728" s="73" t="s">
        <v>327</v>
      </c>
      <c r="C728" s="91"/>
      <c r="D728" s="70" t="str">
        <f>IFERROR(_xlfn.XLOOKUP(C728, 'Aide et cotations'!$A$151:$A$153, 'Aide et cotations'!$B$151:$B$153), "")</f>
        <v/>
      </c>
      <c r="E728" s="71" t="str" cm="1">
        <f t="array" ref="E728">IF(C728="", "", IF(C728="Non concerné", 0,
   IFERROR(
      MAX(
         _xlfn._xlws.FILTER(
            INDEX('Aide et cotations'!$A$2:$CN$380,, MATCH(B728, 'Aide et cotations'!$A$1:$CN$1, 0)),
            'Aide et cotations'!$A$2:$A$380 = C728
         )
      ),
   "")
))</f>
        <v/>
      </c>
      <c r="F728" s="71" t="str">
        <f>IF('Outil de calcul'!C728="", "", IF('Outil de calcul'!C728="Non concerné", 0, IFERROR(MAX(INDEX('Aide et cotations'!$A$1:$BN$380, 0, MATCH('Outil de calcul'!B728,'Aide et cotations'!$A$1:$CN$1, 0))), "")))</f>
        <v/>
      </c>
    </row>
    <row r="729" spans="2:6" x14ac:dyDescent="0.35">
      <c r="B729" s="73" t="s">
        <v>328</v>
      </c>
      <c r="C729" s="91"/>
      <c r="D729" s="70" t="str">
        <f>IFERROR(_xlfn.XLOOKUP(C729, 'Aide et cotations'!$A$154:$A$156, 'Aide et cotations'!$B$154:$B$156), "")</f>
        <v/>
      </c>
      <c r="E729" s="71" t="str" cm="1">
        <f t="array" ref="E729">IF(C729="", "", IF(C729="Non concerné", 0,
   IFERROR(
      MAX(
         _xlfn._xlws.FILTER(
            INDEX('Aide et cotations'!$A$2:$CN$380,, MATCH(B729, 'Aide et cotations'!$A$1:$CN$1, 0)),
            'Aide et cotations'!$A$2:$A$380 = C729
         )
      ),
   "")
))</f>
        <v/>
      </c>
      <c r="F729" s="71" t="str">
        <f>IF('Outil de calcul'!C729="", "", IF('Outil de calcul'!C729="Non concerné", 0, IFERROR(MAX(INDEX('Aide et cotations'!$A$1:$BN$380, 0, MATCH('Outil de calcul'!B729,'Aide et cotations'!$A$1:$CN$1, 0))), "")))</f>
        <v/>
      </c>
    </row>
    <row r="730" spans="2:6" x14ac:dyDescent="0.35">
      <c r="B730" s="73" t="s">
        <v>329</v>
      </c>
      <c r="C730" s="91"/>
      <c r="D730" s="70" t="str">
        <f>IFERROR(_xlfn.XLOOKUP(C730, 'Aide et cotations'!$A$157:$A$159, 'Aide et cotations'!$B$157:$B$159), "")</f>
        <v/>
      </c>
      <c r="E730" s="71" t="str" cm="1">
        <f t="array" ref="E730">IF(C730="", "", IF(C730="Non concerné", 0,
   IFERROR(
      MAX(
         _xlfn._xlws.FILTER(
            INDEX('Aide et cotations'!$A$2:$CN$380,, MATCH(B730, 'Aide et cotations'!$A$1:$CN$1, 0)),
            'Aide et cotations'!$A$2:$A$380 = C730
         )
      ),
   "")
))</f>
        <v/>
      </c>
      <c r="F730" s="71" t="str">
        <f>IF('Outil de calcul'!C730="", "", IF('Outil de calcul'!C730="Non concerné", 0, IFERROR(MAX(INDEX('Aide et cotations'!$A$1:$BN$380, 0, MATCH('Outil de calcul'!B730,'Aide et cotations'!$A$1:$CN$1, 0))), "")))</f>
        <v/>
      </c>
    </row>
    <row r="731" spans="2:6" x14ac:dyDescent="0.35">
      <c r="B731" s="73" t="s">
        <v>330</v>
      </c>
      <c r="C731" s="91"/>
      <c r="D731" s="70" t="str">
        <f>IFERROR(_xlfn.XLOOKUP(C731, 'Aide et cotations'!$A$160:$A$162, 'Aide et cotations'!$B$160:$B$162), "")</f>
        <v/>
      </c>
      <c r="E731" s="71" t="str" cm="1">
        <f t="array" ref="E731">IF(C731="", "", IF(C731="Non concerné", 0,
   IFERROR(
      MAX(
         _xlfn._xlws.FILTER(
            INDEX('Aide et cotations'!$A$2:$CN$380,, MATCH(B731, 'Aide et cotations'!$A$1:$CN$1, 0)),
            'Aide et cotations'!$A$2:$A$380 = C731
         )
      ),
   "")
))</f>
        <v/>
      </c>
      <c r="F731" s="71" t="str">
        <f>IF('Outil de calcul'!C731="", "", IF('Outil de calcul'!C731="Non concerné", 0, IFERROR(MAX(INDEX('Aide et cotations'!$A$1:$BN$380, 0, MATCH('Outil de calcul'!B731,'Aide et cotations'!$A$1:$CN$1, 0))), "")))</f>
        <v/>
      </c>
    </row>
    <row r="732" spans="2:6" ht="31.2" customHeight="1" x14ac:dyDescent="0.35">
      <c r="B732" s="69" t="s">
        <v>150</v>
      </c>
      <c r="C732" s="91"/>
      <c r="D732" s="70" t="str">
        <f>IFERROR(_xlfn.XLOOKUP(C732, 'Aide et cotations'!$A$163:$A$166, 'Aide et cotations'!$B$163:$B$166), "")</f>
        <v/>
      </c>
      <c r="E732" s="71" t="str" cm="1">
        <f t="array" ref="E732">IF(C732="", "", IF(C732="Non concerné", 0,
   IFERROR(
      MAX(
         _xlfn._xlws.FILTER(
            INDEX('Aide et cotations'!$A$2:$CN$380,, MATCH(B732, 'Aide et cotations'!$A$1:$CN$1, 0)),
            'Aide et cotations'!$A$2:$A$380 = C732
         )
      ),
   "")
))</f>
        <v/>
      </c>
      <c r="F732" s="71" t="str">
        <f>IF('Outil de calcul'!C732="", "", IF('Outil de calcul'!C732="Non concerné", 0, IFERROR(MAX(INDEX('Aide et cotations'!$A$1:$BN$380, 0, MATCH('Outil de calcul'!B732,'Aide et cotations'!$A$1:$CN$1, 0))), "")))</f>
        <v/>
      </c>
    </row>
    <row r="733" spans="2:6" ht="18" x14ac:dyDescent="0.35">
      <c r="B733" s="112" t="s">
        <v>139</v>
      </c>
      <c r="C733" s="112"/>
      <c r="D733" s="89" t="s">
        <v>246</v>
      </c>
      <c r="E733" s="89" t="s">
        <v>166</v>
      </c>
      <c r="F733" s="89" t="s">
        <v>204</v>
      </c>
    </row>
    <row r="734" spans="2:6" ht="46.95" customHeight="1" x14ac:dyDescent="0.35">
      <c r="B734" s="69" t="s">
        <v>190</v>
      </c>
      <c r="C734" s="91"/>
      <c r="D734" s="70" t="str">
        <f>IFERROR(_xlfn.XLOOKUP(C734, 'Aide et cotations'!$A$167:$A$169, 'Aide et cotations'!$B$167:$B$169), "")</f>
        <v/>
      </c>
      <c r="E734" s="71" t="str" cm="1">
        <f t="array" ref="E734">IF(C734="", "", IF(C734="Non concerné", 0,
   IFERROR(
      MAX(
         _xlfn._xlws.FILTER(
            INDEX('Aide et cotations'!$A$2:$CN$380,, MATCH(B734, 'Aide et cotations'!$A$1:$CN$1, 0)),
            'Aide et cotations'!$A$2:$A$380 = C734
         )
      ),
   "")
))</f>
        <v/>
      </c>
      <c r="F734" s="71" t="str">
        <f>IF('Outil de calcul'!C734="", "", IF('Outil de calcul'!C734="Non concerné", 0, IFERROR(MAX(INDEX('Aide et cotations'!$A$1:$BN$380, 0, MATCH('Outil de calcul'!B734,'Aide et cotations'!$A$1:$CN$1, 0))), "")))</f>
        <v/>
      </c>
    </row>
    <row r="735" spans="2:6" x14ac:dyDescent="0.35">
      <c r="B735" s="69" t="s">
        <v>91</v>
      </c>
      <c r="C735" s="97"/>
      <c r="D735" s="74"/>
      <c r="E735" s="75"/>
      <c r="F735" s="75"/>
    </row>
    <row r="736" spans="2:6" x14ac:dyDescent="0.35">
      <c r="B736" s="73" t="s">
        <v>29</v>
      </c>
      <c r="C736" s="91"/>
      <c r="D736" s="70" t="str">
        <f>IFERROR(_xlfn.XLOOKUP(C736, 'Aide et cotations'!$A$170:$A$173, 'Aide et cotations'!$B$170:$B$173), "")</f>
        <v/>
      </c>
      <c r="E736" s="71" t="str" cm="1">
        <f t="array" ref="E736">IF(C736="", "", IF(C736="Non concerné", 0,
   IFERROR(
      MAX(
         _xlfn._xlws.FILTER(
            INDEX('Aide et cotations'!$A$2:$CN$380,, MATCH(B736, 'Aide et cotations'!$A$1:$CN$1, 0)),
            'Aide et cotations'!$A$2:$A$380 = C736
         )
      ),
   "")
))</f>
        <v/>
      </c>
      <c r="F736" s="71" t="str">
        <f>IF('Outil de calcul'!C736="", "", IF('Outil de calcul'!C736="Non concerné", 0, IFERROR(MAX(INDEX('Aide et cotations'!$A$1:$BN$380, 0, MATCH('Outil de calcul'!B736,'Aide et cotations'!$A$1:$CN$1, 0))), "")))</f>
        <v/>
      </c>
    </row>
    <row r="737" spans="2:6" x14ac:dyDescent="0.35">
      <c r="B737" s="73" t="s">
        <v>82</v>
      </c>
      <c r="C737" s="91"/>
      <c r="D737" s="70" t="str">
        <f>IFERROR(_xlfn.XLOOKUP(C737, 'Aide et cotations'!$A$174:$A$177, 'Aide et cotations'!$B$174:$B$177), "")</f>
        <v/>
      </c>
      <c r="E737" s="71" t="str" cm="1">
        <f t="array" ref="E737">IF(C737="", "", IF(C737="Non concerné", 0,
   IFERROR(
      MAX(
         _xlfn._xlws.FILTER(
            INDEX('Aide et cotations'!$A$2:$CN$380,, MATCH(B737, 'Aide et cotations'!$A$1:$CN$1, 0)),
            'Aide et cotations'!$A$2:$A$380 = C737
         )
      ),
   "")
))</f>
        <v/>
      </c>
      <c r="F737" s="71" t="str">
        <f>IF('Outil de calcul'!C737="", "", IF('Outil de calcul'!C737="Non concerné", 0, IFERROR(MAX(INDEX('Aide et cotations'!$A$1:$BN$380, 0, MATCH('Outil de calcul'!B737,'Aide et cotations'!$A$1:$CN$1, 0))), "")))</f>
        <v/>
      </c>
    </row>
    <row r="738" spans="2:6" ht="31.2" customHeight="1" x14ac:dyDescent="0.35">
      <c r="B738" s="73" t="s">
        <v>126</v>
      </c>
      <c r="C738" s="91"/>
      <c r="D738" s="70" t="str">
        <f>IFERROR(_xlfn.XLOOKUP(C738, 'Aide et cotations'!$A$178:$A$181, 'Aide et cotations'!$B$178:$B$181), "")</f>
        <v/>
      </c>
      <c r="E738" s="71" t="str" cm="1">
        <f t="array" ref="E738">IF(C738="", "", IF(C738="Non concerné", 0,
   IFERROR(
      MAX(
         _xlfn._xlws.FILTER(
            INDEX('Aide et cotations'!$A$2:$CN$380,, MATCH(B738, 'Aide et cotations'!$A$1:$CN$1, 0)),
            'Aide et cotations'!$A$2:$A$380 = C738
         )
      ),
   "")
))</f>
        <v/>
      </c>
      <c r="F738" s="71" t="str">
        <f>IF('Outil de calcul'!C738="", "", IF('Outil de calcul'!C738="Non concerné", 0, IFERROR(MAX(INDEX('Aide et cotations'!$A$1:$BN$380, 0, MATCH('Outil de calcul'!B738,'Aide et cotations'!$A$1:$CN$1, 0))), "")))</f>
        <v/>
      </c>
    </row>
    <row r="739" spans="2:6" x14ac:dyDescent="0.35">
      <c r="B739" s="73" t="s">
        <v>31</v>
      </c>
      <c r="C739" s="91"/>
      <c r="D739" s="70" t="str">
        <f>IFERROR(_xlfn.XLOOKUP(C739, 'Aide et cotations'!$A$182:$A$185, 'Aide et cotations'!$B$182:$B$185), "")</f>
        <v/>
      </c>
      <c r="E739" s="71" t="str" cm="1">
        <f t="array" ref="E739">IF(C739="", "", IF(C739="Non concerné", 0,
   IFERROR(
      MAX(
         _xlfn._xlws.FILTER(
            INDEX('Aide et cotations'!$A$2:$CN$380,, MATCH(B739, 'Aide et cotations'!$A$1:$CN$1, 0)),
            'Aide et cotations'!$A$2:$A$380 = C739
         )
      ),
   "")
))</f>
        <v/>
      </c>
      <c r="F739" s="71" t="str">
        <f>IF('Outil de calcul'!C739="", "", IF('Outil de calcul'!C739="Non concerné", 0, IFERROR(MAX(INDEX('Aide et cotations'!$A$1:$BN$380, 0, MATCH('Outil de calcul'!B739,'Aide et cotations'!$A$1:$CN$1, 0))), "")))</f>
        <v/>
      </c>
    </row>
    <row r="740" spans="2:6" x14ac:dyDescent="0.35">
      <c r="B740" s="73" t="s">
        <v>30</v>
      </c>
      <c r="C740" s="91"/>
      <c r="D740" s="70" t="str">
        <f>IFERROR(_xlfn.XLOOKUP(C740, 'Aide et cotations'!$A$186:$A$189, 'Aide et cotations'!$B$186:$B$189), "")</f>
        <v/>
      </c>
      <c r="E740" s="71" t="str" cm="1">
        <f t="array" ref="E740">IF(C740="", "", IF(C740="Non concerné", 0,
   IFERROR(
      MAX(
         _xlfn._xlws.FILTER(
            INDEX('Aide et cotations'!$A$2:$CN$380,, MATCH(B740, 'Aide et cotations'!$A$1:$CN$1, 0)),
            'Aide et cotations'!$A$2:$A$380 = C740
         )
      ),
   "")
))</f>
        <v/>
      </c>
      <c r="F740" s="71" t="str">
        <f>IF('Outil de calcul'!C740="", "", IF('Outil de calcul'!C740="Non concerné", 0, IFERROR(MAX(INDEX('Aide et cotations'!$A$1:$BN$380, 0, MATCH('Outil de calcul'!B740,'Aide et cotations'!$A$1:$CN$1, 0))), "")))</f>
        <v/>
      </c>
    </row>
    <row r="741" spans="2:6" ht="46.95" customHeight="1" x14ac:dyDescent="0.35">
      <c r="B741" s="69" t="s">
        <v>88</v>
      </c>
      <c r="C741" s="91"/>
      <c r="D741" s="70" t="str">
        <f>IFERROR(_xlfn.XLOOKUP(C741, 'Aide et cotations'!$A$190:$A$194, 'Aide et cotations'!$B$190:$B$194), "")</f>
        <v/>
      </c>
      <c r="E741" s="71" t="str" cm="1">
        <f t="array" ref="E741">IF(C741="", "", IF(C741="Non concerné", 0,
   IFERROR(
      MAX(
         _xlfn._xlws.FILTER(
            INDEX('Aide et cotations'!$A$2:$CN$380,, MATCH(B741, 'Aide et cotations'!$A$1:$CN$1, 0)),
            'Aide et cotations'!$A$2:$A$380 = C741
         )
      ),
   "")
))</f>
        <v/>
      </c>
      <c r="F741" s="71" t="str">
        <f>IF('Outil de calcul'!C741="", "", IF('Outil de calcul'!C741="Non concerné", 0, IFERROR(MAX(INDEX('Aide et cotations'!$A$1:$BN$380, 0, MATCH('Outil de calcul'!B741,'Aide et cotations'!$A$1:$CN$1, 0))), "")))</f>
        <v/>
      </c>
    </row>
    <row r="742" spans="2:6" x14ac:dyDescent="0.35">
      <c r="B742" s="69" t="s">
        <v>92</v>
      </c>
      <c r="C742" s="91"/>
      <c r="D742" s="70" t="str">
        <f>IFERROR(_xlfn.XLOOKUP(C742, 'Aide et cotations'!$A$195:$A$200, 'Aide et cotations'!$B$195:$B$200), "")</f>
        <v/>
      </c>
      <c r="E742" s="71" t="str" cm="1">
        <f t="array" ref="E742">IF(C742="", "", IF(C742="Non concerné", 0,
   IFERROR(
      MAX(
         _xlfn._xlws.FILTER(
            INDEX('Aide et cotations'!$A$2:$CN$380,, MATCH(B742, 'Aide et cotations'!$A$1:$CN$1, 0)),
            'Aide et cotations'!$A$2:$A$380 = C742
         )
      ),
   "")
))</f>
        <v/>
      </c>
      <c r="F742" s="71" t="str">
        <f>IF('Outil de calcul'!C742="", "", IF('Outil de calcul'!C742="Non concerné", 0, IFERROR(MAX(INDEX('Aide et cotations'!$A$1:$BN$380, 0, MATCH('Outil de calcul'!B742,'Aide et cotations'!$A$1:$CN$1, 0))), "")))</f>
        <v/>
      </c>
    </row>
    <row r="743" spans="2:6" ht="18" x14ac:dyDescent="0.35">
      <c r="B743" s="112" t="s">
        <v>140</v>
      </c>
      <c r="C743" s="112"/>
      <c r="D743" s="89" t="s">
        <v>246</v>
      </c>
      <c r="E743" s="89" t="s">
        <v>166</v>
      </c>
      <c r="F743" s="89" t="s">
        <v>204</v>
      </c>
    </row>
    <row r="744" spans="2:6" ht="62.4" customHeight="1" x14ac:dyDescent="0.35">
      <c r="B744" s="69" t="s">
        <v>6</v>
      </c>
      <c r="C744" s="91"/>
      <c r="D744" s="70" t="str">
        <f>IFERROR(_xlfn.XLOOKUP(C744, 'Aide et cotations'!$A$201:$A$204, 'Aide et cotations'!$B$201:$B$204), "")</f>
        <v/>
      </c>
      <c r="E744" s="71" t="str" cm="1">
        <f t="array" ref="E744">IF(C744="", "", IF(C744="Non concerné", 0,
   IFERROR(
      MAX(
         _xlfn._xlws.FILTER(
            INDEX('Aide et cotations'!$A$2:$CN$380,, MATCH(B744, 'Aide et cotations'!$A$1:$CN$1, 0)),
            'Aide et cotations'!$A$2:$A$380 = C744
         )
      ),
   "")
))</f>
        <v/>
      </c>
      <c r="F744" s="71" t="str">
        <f>IF('Outil de calcul'!C744="", "", IF('Outil de calcul'!C744="Non concerné", 0, IFERROR(MAX(INDEX('Aide et cotations'!$A$1:$BN$380, 0, MATCH('Outil de calcul'!B744,'Aide et cotations'!$A$1:$CN$1, 0))), "")))</f>
        <v/>
      </c>
    </row>
    <row r="745" spans="2:6" x14ac:dyDescent="0.35">
      <c r="B745" s="69" t="s">
        <v>7</v>
      </c>
      <c r="C745" s="91"/>
      <c r="D745" s="70" t="str">
        <f>IFERROR(_xlfn.XLOOKUP(C745, 'Aide et cotations'!$A$205:$A$208, 'Aide et cotations'!$B$205:$B$208), "")</f>
        <v/>
      </c>
      <c r="E745" s="71" t="str" cm="1">
        <f t="array" ref="E745">IF(C745="", "", IF(C745="Non concerné", 0,
   IFERROR(
      MAX(
         _xlfn._xlws.FILTER(
            INDEX('Aide et cotations'!$A$2:$CN$380,, MATCH(B745, 'Aide et cotations'!$A$1:$CN$1, 0)),
            'Aide et cotations'!$A$2:$A$380 = C745
         )
      ),
   "")
))</f>
        <v/>
      </c>
      <c r="F745" s="71" t="str">
        <f>IF('Outil de calcul'!C745="", "", IF('Outil de calcul'!C745="Non concerné", 0, IFERROR(MAX(INDEX('Aide et cotations'!$A$1:$BN$380, 0, MATCH('Outil de calcul'!B745,'Aide et cotations'!$A$1:$CN$1, 0))), "")))</f>
        <v/>
      </c>
    </row>
    <row r="746" spans="2:6" ht="31.2" customHeight="1" x14ac:dyDescent="0.35">
      <c r="B746" s="69" t="s">
        <v>16</v>
      </c>
      <c r="C746" s="91"/>
      <c r="D746" s="70" t="str">
        <f>IFERROR(_xlfn.XLOOKUP(C746, 'Aide et cotations'!$A$209:$A$213, 'Aide et cotations'!$B$209:$B$213), "")</f>
        <v/>
      </c>
      <c r="E746" s="71" t="str" cm="1">
        <f t="array" ref="E746">IF(C746="", "", IF(C746="Non concerné", 0,
   IFERROR(
      MAX(
         _xlfn._xlws.FILTER(
            INDEX('Aide et cotations'!$A$2:$CN$380,, MATCH(B746, 'Aide et cotations'!$A$1:$CN$1, 0)),
            'Aide et cotations'!$A$2:$A$380 = C746
         )
      ),
   "")
))</f>
        <v/>
      </c>
      <c r="F746" s="71" t="str">
        <f>IF('Outil de calcul'!C746="", "", IF('Outil de calcul'!C746="Non concerné", 0, IFERROR(MAX(INDEX('Aide et cotations'!$A$1:$BN$380, 0, MATCH('Outil de calcul'!B746,'Aide et cotations'!$A$1:$CN$1, 0))), "")))</f>
        <v/>
      </c>
    </row>
    <row r="747" spans="2:6" ht="4.2" customHeight="1" x14ac:dyDescent="0.35"/>
    <row r="748" spans="2:6" ht="18" x14ac:dyDescent="0.4">
      <c r="B748" s="113" t="s">
        <v>241</v>
      </c>
      <c r="C748" s="113"/>
      <c r="D748" s="113"/>
      <c r="E748" s="113"/>
      <c r="F748" s="113"/>
    </row>
    <row r="749" spans="2:6" ht="5.4" customHeight="1" x14ac:dyDescent="0.35"/>
    <row r="750" spans="2:6" ht="18" x14ac:dyDescent="0.35">
      <c r="B750" s="112" t="s">
        <v>58</v>
      </c>
      <c r="C750" s="112"/>
      <c r="D750" s="89" t="s">
        <v>246</v>
      </c>
      <c r="E750" s="89" t="s">
        <v>166</v>
      </c>
      <c r="F750" s="89" t="s">
        <v>204</v>
      </c>
    </row>
    <row r="751" spans="2:6" ht="62.4" customHeight="1" x14ac:dyDescent="0.35">
      <c r="B751" s="69" t="s">
        <v>57</v>
      </c>
      <c r="C751" s="91"/>
      <c r="D751" s="70" t="str">
        <f>IFERROR(_xlfn.XLOOKUP(C751, 'Aide et cotations'!$A$88:$A$92, 'Aide et cotations'!$B$88:$B$92), "")</f>
        <v/>
      </c>
      <c r="E751" s="71" t="str" cm="1">
        <f t="array" ref="E751">IF(C751="", "", IF(C751="Non concerné", 0,
   IFERROR(
      MAX(
         _xlfn._xlws.FILTER(
            INDEX('Aide et cotations'!$A$2:$CN$380,, MATCH(B751, 'Aide et cotations'!$A$1:$CN$1, 0)),
            'Aide et cotations'!$A$2:$A$380 = C751
         )
      ),
   "")
))</f>
        <v/>
      </c>
      <c r="F751" s="71" t="str">
        <f>IF('Outil de calcul'!C751="", "", IF('Outil de calcul'!C751="Non concerné", 0, IFERROR(MAX(INDEX('Aide et cotations'!$A$1:$BN$380, 0, MATCH('Outil de calcul'!B751,'Aide et cotations'!$A$1:$CN$1, 0))), "")))</f>
        <v/>
      </c>
    </row>
    <row r="752" spans="2:6" x14ac:dyDescent="0.35">
      <c r="B752" s="69" t="s">
        <v>23</v>
      </c>
      <c r="C752" s="96"/>
      <c r="D752" s="74"/>
      <c r="E752" s="75"/>
      <c r="F752" s="75"/>
    </row>
    <row r="753" spans="2:6" ht="62.4" customHeight="1" x14ac:dyDescent="0.35">
      <c r="B753" s="73" t="s">
        <v>59</v>
      </c>
      <c r="C753" s="91"/>
      <c r="D753" s="70" t="str">
        <f>IFERROR(_xlfn.XLOOKUP(C753, 'Aide et cotations'!$A$93:$A$95, 'Aide et cotations'!$B$93:$B$95), "")</f>
        <v/>
      </c>
      <c r="E753" s="71" t="str" cm="1">
        <f t="array" ref="E753">IF(C753="", "", IF(C753="Non concerné", 0,
   IFERROR(
      MAX(
         _xlfn._xlws.FILTER(
            INDEX('Aide et cotations'!$A$2:$CN$380,, MATCH(B753, 'Aide et cotations'!$A$1:$CN$1, 0)),
            'Aide et cotations'!$A$2:$A$380 = C753
         )
      ),
   "")
))</f>
        <v/>
      </c>
      <c r="F753" s="71" t="str">
        <f>IF('Outil de calcul'!C753="", "", IF('Outil de calcul'!C753="Non concerné", 0, IFERROR(MAX(INDEX('Aide et cotations'!$A$1:$BN$380, 0, MATCH('Outil de calcul'!B753,'Aide et cotations'!$A$1:$CN$1, 0))), "")))</f>
        <v/>
      </c>
    </row>
    <row r="754" spans="2:6" ht="46.95" customHeight="1" x14ac:dyDescent="0.35">
      <c r="B754" s="73" t="s">
        <v>60</v>
      </c>
      <c r="C754" s="91"/>
      <c r="D754" s="70" t="str">
        <f>IFERROR(_xlfn.XLOOKUP(C754, 'Aide et cotations'!$A$96:$A$98, 'Aide et cotations'!$B$96:$B$98), "")</f>
        <v/>
      </c>
      <c r="E754" s="71" t="str" cm="1">
        <f t="array" ref="E754">IF(C754="", "", IF(C754="Non concerné", 0,
   IFERROR(
      MAX(
         _xlfn._xlws.FILTER(
            INDEX('Aide et cotations'!$A$2:$CN$380,, MATCH(B754, 'Aide et cotations'!$A$1:$CN$1, 0)),
            'Aide et cotations'!$A$2:$A$380 = C754
         )
      ),
   "")
))</f>
        <v/>
      </c>
      <c r="F754" s="71" t="str">
        <f>IF('Outil de calcul'!C754="", "", IF('Outil de calcul'!C754="Non concerné", 0, IFERROR(MAX(INDEX('Aide et cotations'!$A$1:$BN$380, 0, MATCH('Outil de calcul'!B754,'Aide et cotations'!$A$1:$CN$1, 0))), "")))</f>
        <v/>
      </c>
    </row>
    <row r="755" spans="2:6" ht="46.95" customHeight="1" x14ac:dyDescent="0.35">
      <c r="B755" s="73" t="s">
        <v>62</v>
      </c>
      <c r="C755" s="91"/>
      <c r="D755" s="70" t="str">
        <f>IFERROR(_xlfn.XLOOKUP(C755, 'Aide et cotations'!$A$99:$A$101, 'Aide et cotations'!$B$99:$B$101), "")</f>
        <v/>
      </c>
      <c r="E755" s="71" t="str" cm="1">
        <f t="array" ref="E755">IF(C755="", "", IF(C755="Non concerné", 0,
   IFERROR(
      MAX(
         _xlfn._xlws.FILTER(
            INDEX('Aide et cotations'!$A$2:$CN$380,, MATCH(B755, 'Aide et cotations'!$A$1:$CN$1, 0)),
            'Aide et cotations'!$A$2:$A$380 = C755
         )
      ),
   "")
))</f>
        <v/>
      </c>
      <c r="F755" s="71" t="str">
        <f>IF('Outil de calcul'!C755="", "", IF('Outil de calcul'!C755="Non concerné", 0, IFERROR(MAX(INDEX('Aide et cotations'!$A$1:$BN$380, 0, MATCH('Outil de calcul'!B755,'Aide et cotations'!$A$1:$CN$1, 0))), "")))</f>
        <v/>
      </c>
    </row>
    <row r="756" spans="2:6" ht="31.2" customHeight="1" x14ac:dyDescent="0.35">
      <c r="B756" s="73" t="s">
        <v>61</v>
      </c>
      <c r="C756" s="91"/>
      <c r="D756" s="70" t="str">
        <f>IFERROR(_xlfn.XLOOKUP(C756, 'Aide et cotations'!$A$102:$A$104, 'Aide et cotations'!$B$102:$B$104), "")</f>
        <v/>
      </c>
      <c r="E756" s="71" t="str" cm="1">
        <f t="array" ref="E756">IF(C756="", "", IF(C756="Non concerné", 0,
   IFERROR(
      MAX(
         _xlfn._xlws.FILTER(
            INDEX('Aide et cotations'!$A$2:$CN$380,, MATCH(B756, 'Aide et cotations'!$A$1:$CN$1, 0)),
            'Aide et cotations'!$A$2:$A$380 = C756
         )
      ),
   "")
))</f>
        <v/>
      </c>
      <c r="F756" s="71" t="str">
        <f>IF('Outil de calcul'!C756="", "", IF('Outil de calcul'!C756="Non concerné", 0, IFERROR(MAX(INDEX('Aide et cotations'!$A$1:$BN$380, 0, MATCH('Outil de calcul'!B756,'Aide et cotations'!$A$1:$CN$1, 0))), "")))</f>
        <v/>
      </c>
    </row>
    <row r="757" spans="2:6" ht="18" x14ac:dyDescent="0.35">
      <c r="B757" s="112" t="s">
        <v>141</v>
      </c>
      <c r="C757" s="112"/>
      <c r="D757" s="89" t="s">
        <v>246</v>
      </c>
      <c r="E757" s="89" t="s">
        <v>166</v>
      </c>
      <c r="F757" s="89" t="s">
        <v>204</v>
      </c>
    </row>
    <row r="758" spans="2:6" ht="46.95" customHeight="1" x14ac:dyDescent="0.35">
      <c r="B758" s="69" t="s">
        <v>145</v>
      </c>
      <c r="C758" s="91"/>
      <c r="D758" s="70" t="str">
        <f>IFERROR(_xlfn.XLOOKUP(C758, 'Aide et cotations'!$A$105:$A$108, 'Aide et cotations'!$B$105:$B$108), "")</f>
        <v/>
      </c>
      <c r="E758" s="71" t="str" cm="1">
        <f t="array" ref="E758">IF(C758="", "", IF(C758="Non concerné", 0,
   IFERROR(
      MAX(
         _xlfn._xlws.FILTER(
            INDEX('Aide et cotations'!$A$2:$CN$380,, MATCH(B758, 'Aide et cotations'!$A$1:$CN$1, 0)),
            'Aide et cotations'!$A$2:$A$380 = C758
         )
      ),
   "")
))</f>
        <v/>
      </c>
      <c r="F758" s="71" t="str">
        <f>IF('Outil de calcul'!C758="", "", IF('Outil de calcul'!C758="Non concerné", 0, IFERROR(MAX(INDEX('Aide et cotations'!$A$1:$BN$380, 0, MATCH('Outil de calcul'!B758,'Aide et cotations'!$A$1:$CN$1, 0))), "")))</f>
        <v/>
      </c>
    </row>
    <row r="759" spans="2:6" ht="46.95" customHeight="1" x14ac:dyDescent="0.35">
      <c r="B759" s="72" t="s">
        <v>225</v>
      </c>
      <c r="C759" s="91"/>
      <c r="D759" s="70" t="str">
        <f>IFERROR(_xlfn.XLOOKUP(C759, 'Aide et cotations'!$A$109:$A$111, 'Aide et cotations'!$B$109:$B$111), "")</f>
        <v/>
      </c>
      <c r="E759" s="71" t="str" cm="1">
        <f t="array" ref="E759">IF(C759="", "", IF(C759="Non concerné", 0,
   IFERROR(
      MAX(
         _xlfn._xlws.FILTER(
            INDEX('Aide et cotations'!$A$2:$CN$380,, MATCH(B759, 'Aide et cotations'!$A$1:$CN$1, 0)),
            'Aide et cotations'!$A$2:$A$380 = C759
         )
      ),
   "")
))</f>
        <v/>
      </c>
      <c r="F759" s="71" t="str">
        <f>IF('Outil de calcul'!C759="", "", IF('Outil de calcul'!C759="Non concerné", 0, IFERROR(MAX(INDEX('Aide et cotations'!$A$1:$BN$380, 0, MATCH('Outil de calcul'!B759,'Aide et cotations'!$A$1:$CN$1, 0))), "")))</f>
        <v/>
      </c>
    </row>
    <row r="760" spans="2:6" x14ac:dyDescent="0.35">
      <c r="B760" s="69" t="s">
        <v>12</v>
      </c>
      <c r="C760" s="97"/>
      <c r="D760" s="74"/>
      <c r="E760" s="75"/>
      <c r="F760" s="75"/>
    </row>
    <row r="761" spans="2:6" x14ac:dyDescent="0.35">
      <c r="B761" s="73" t="s">
        <v>63</v>
      </c>
      <c r="C761" s="91"/>
      <c r="D761" s="70" t="str">
        <f>IFERROR(_xlfn.XLOOKUP(C761, 'Aide et cotations'!$A$112:$A$114, 'Aide et cotations'!$B$112:$B$114), "")</f>
        <v/>
      </c>
      <c r="E761" s="71" t="str" cm="1">
        <f t="array" ref="E761">IF(C761="", "", IF(C761="Non concerné", 0,
   IFERROR(
      MAX(
         _xlfn._xlws.FILTER(
            INDEX('Aide et cotations'!$A$2:$CN$380,, MATCH(B761, 'Aide et cotations'!$A$1:$CN$1, 0)),
            'Aide et cotations'!$A$2:$A$380 = C761
         )
      ),
   "")
))</f>
        <v/>
      </c>
      <c r="F761" s="71" t="str">
        <f>IF('Outil de calcul'!C761="", "", IF('Outil de calcul'!C761="Non concerné", 0, IFERROR(MAX(INDEX('Aide et cotations'!$A$1:$BN$380, 0, MATCH('Outil de calcul'!B761,'Aide et cotations'!$A$1:$CN$1, 0))), "")))</f>
        <v/>
      </c>
    </row>
    <row r="762" spans="2:6" x14ac:dyDescent="0.35">
      <c r="B762" s="73" t="s">
        <v>13</v>
      </c>
      <c r="C762" s="91"/>
      <c r="D762" s="70" t="str">
        <f>IFERROR(_xlfn.XLOOKUP(C762, 'Aide et cotations'!$A$115:$A$117, 'Aide et cotations'!$B$115:$B$117), "")</f>
        <v/>
      </c>
      <c r="E762" s="71" t="str" cm="1">
        <f t="array" ref="E762">IF(C762="", "", IF(C762="Non concerné", 0,
   IFERROR(
      MAX(
         _xlfn._xlws.FILTER(
            INDEX('Aide et cotations'!$A$2:$CN$380,, MATCH(B762, 'Aide et cotations'!$A$1:$CN$1, 0)),
            'Aide et cotations'!$A$2:$A$380 = C762
         )
      ),
   "")
))</f>
        <v/>
      </c>
      <c r="F762" s="71" t="str">
        <f>IF('Outil de calcul'!C762="", "", IF('Outil de calcul'!C762="Non concerné", 0, IFERROR(MAX(INDEX('Aide et cotations'!$A$1:$BN$380, 0, MATCH('Outil de calcul'!B762,'Aide et cotations'!$A$1:$CN$1, 0))), "")))</f>
        <v/>
      </c>
    </row>
    <row r="763" spans="2:6" x14ac:dyDescent="0.35">
      <c r="B763" s="73" t="s">
        <v>14</v>
      </c>
      <c r="C763" s="91"/>
      <c r="D763" s="70" t="str">
        <f>IFERROR(_xlfn.XLOOKUP(C763, 'Aide et cotations'!$A$118:$A$120, 'Aide et cotations'!$B$118:$B$120), "")</f>
        <v/>
      </c>
      <c r="E763" s="71" t="str" cm="1">
        <f t="array" ref="E763">IF(C763="", "", IF(C763="Non concerné", 0,
   IFERROR(
      MAX(
         _xlfn._xlws.FILTER(
            INDEX('Aide et cotations'!$A$2:$CN$380,, MATCH(B763, 'Aide et cotations'!$A$1:$CN$1, 0)),
            'Aide et cotations'!$A$2:$A$380 = C763
         )
      ),
   "")
))</f>
        <v/>
      </c>
      <c r="F763" s="71" t="str">
        <f>IF('Outil de calcul'!C763="", "", IF('Outil de calcul'!C763="Non concerné", 0, IFERROR(MAX(INDEX('Aide et cotations'!$A$1:$BN$380, 0, MATCH('Outil de calcul'!B763,'Aide et cotations'!$A$1:$CN$1, 0))), "")))</f>
        <v/>
      </c>
    </row>
    <row r="764" spans="2:6" x14ac:dyDescent="0.35">
      <c r="B764" s="73" t="s">
        <v>64</v>
      </c>
      <c r="C764" s="91"/>
      <c r="D764" s="70" t="str">
        <f>IFERROR(_xlfn.XLOOKUP(C764, 'Aide et cotations'!$A$121:$A$123, 'Aide et cotations'!$B$121:$B$123), "")</f>
        <v/>
      </c>
      <c r="E764" s="71" t="str" cm="1">
        <f t="array" ref="E764">IF(C764="", "", IF(C764="Non concerné", 0,
   IFERROR(
      MAX(
         _xlfn._xlws.FILTER(
            INDEX('Aide et cotations'!$A$2:$CN$380,, MATCH(B764, 'Aide et cotations'!$A$1:$CN$1, 0)),
            'Aide et cotations'!$A$2:$A$380 = C764
         )
      ),
   "")
))</f>
        <v/>
      </c>
      <c r="F764" s="71" t="str">
        <f>IF('Outil de calcul'!C764="", "", IF('Outil de calcul'!C764="Non concerné", 0, IFERROR(MAX(INDEX('Aide et cotations'!$A$1:$BN$380, 0, MATCH('Outil de calcul'!B764,'Aide et cotations'!$A$1:$CN$1, 0))), "")))</f>
        <v/>
      </c>
    </row>
    <row r="765" spans="2:6" x14ac:dyDescent="0.35">
      <c r="B765" s="73" t="s">
        <v>15</v>
      </c>
      <c r="C765" s="91"/>
      <c r="D765" s="70" t="str">
        <f>IFERROR(_xlfn.XLOOKUP(C765, 'Aide et cotations'!$A$124:$A$126, 'Aide et cotations'!$B$124:$B$126), "")</f>
        <v/>
      </c>
      <c r="E765" s="71" t="str" cm="1">
        <f t="array" ref="E765">IF(C765="", "", IF(C765="Non concerné", 0,
   IFERROR(
      MAX(
         _xlfn._xlws.FILTER(
            INDEX('Aide et cotations'!$A$2:$CN$380,, MATCH(B765, 'Aide et cotations'!$A$1:$CN$1, 0)),
            'Aide et cotations'!$A$2:$A$380 = C765
         )
      ),
   "")
))</f>
        <v/>
      </c>
      <c r="F765" s="71" t="str">
        <f>IF('Outil de calcul'!C765="", "", IF('Outil de calcul'!C765="Non concerné", 0, IFERROR(MAX(INDEX('Aide et cotations'!$A$1:$BN$380, 0, MATCH('Outil de calcul'!B765,'Aide et cotations'!$A$1:$CN$1, 0))), "")))</f>
        <v/>
      </c>
    </row>
    <row r="766" spans="2:6" x14ac:dyDescent="0.35">
      <c r="B766" s="73" t="s">
        <v>65</v>
      </c>
      <c r="C766" s="91"/>
      <c r="D766" s="70" t="str">
        <f>IFERROR(_xlfn.XLOOKUP(C766, 'Aide et cotations'!$A$127:$A$129, 'Aide et cotations'!$B$127:$B$129), "")</f>
        <v/>
      </c>
      <c r="E766" s="71" t="str" cm="1">
        <f t="array" ref="E766">IF(C766="", "", IF(C766="Non concerné", 0,
   IFERROR(
      MAX(
         _xlfn._xlws.FILTER(
            INDEX('Aide et cotations'!$A$2:$CN$380,, MATCH(B766, 'Aide et cotations'!$A$1:$CN$1, 0)),
            'Aide et cotations'!$A$2:$A$380 = C766
         )
      ),
   "")
))</f>
        <v/>
      </c>
      <c r="F766" s="71" t="str">
        <f>IF('Outil de calcul'!C766="", "", IF('Outil de calcul'!C766="Non concerné", 0, IFERROR(MAX(INDEX('Aide et cotations'!$A$1:$BN$380, 0, MATCH('Outil de calcul'!B766,'Aide et cotations'!$A$1:$CN$1, 0))), "")))</f>
        <v/>
      </c>
    </row>
    <row r="767" spans="2:6" ht="31.2" x14ac:dyDescent="0.35">
      <c r="B767" s="69" t="s">
        <v>201</v>
      </c>
      <c r="C767" s="91"/>
      <c r="D767" s="70" t="str">
        <f>IFERROR(_xlfn.XLOOKUP(C767, 'Aide et cotations'!$A$130:$A$134, 'Aide et cotations'!$B$130:$B$134), "")</f>
        <v/>
      </c>
      <c r="E767" s="71" t="str" cm="1">
        <f t="array" ref="E767">IF(C767="", "", IF(C767="Non concerné", 0,
   IFERROR(
      MAX(
         _xlfn._xlws.FILTER(
            INDEX('Aide et cotations'!$A$2:$CN$380,, MATCH(B767, 'Aide et cotations'!$A$1:$CN$1, 0)),
            'Aide et cotations'!$A$2:$A$380 = C767
         )
      ),
   "")
))</f>
        <v/>
      </c>
      <c r="F767" s="71" t="str">
        <f>IF('Outil de calcul'!C767="", "", IF('Outil de calcul'!C767="Non concerné", 0, IFERROR(MAX(INDEX('Aide et cotations'!$A$1:$BN$380, 0, MATCH('Outil de calcul'!B767,'Aide et cotations'!$A$1:$CN$1, 0))), "")))</f>
        <v/>
      </c>
    </row>
    <row r="768" spans="2:6" ht="31.2" x14ac:dyDescent="0.35">
      <c r="B768" s="69" t="s">
        <v>27</v>
      </c>
      <c r="C768" s="97"/>
      <c r="D768" s="74"/>
      <c r="E768" s="75"/>
      <c r="F768" s="75"/>
    </row>
    <row r="769" spans="2:6" x14ac:dyDescent="0.35">
      <c r="B769" s="73" t="s">
        <v>226</v>
      </c>
      <c r="C769" s="91"/>
      <c r="D769" s="70" t="str">
        <f>IFERROR(_xlfn.XLOOKUP(C769, 'Aide et cotations'!$A$135:$A$137, 'Aide et cotations'!$B$135:$B$137), "")</f>
        <v/>
      </c>
      <c r="E769" s="71" t="str" cm="1">
        <f t="array" ref="E769">IF(C769="", "", IF(C769="Non concerné", 0,
   IFERROR(
      MAX(
         _xlfn._xlws.FILTER(
            INDEX('Aide et cotations'!$A$2:$CN$380,, MATCH(B769, 'Aide et cotations'!$A$1:$CN$1, 0)),
            'Aide et cotations'!$A$2:$A$380 = C769
         )
      ),
   "")
))</f>
        <v/>
      </c>
      <c r="F769" s="71" t="str">
        <f>IF('Outil de calcul'!C769="", "", IF('Outil de calcul'!C769="Non concerné", 0, IFERROR(MAX(INDEX('Aide et cotations'!$A$1:$BN$380, 0, MATCH('Outil de calcul'!B769,'Aide et cotations'!$A$1:$CN$1, 0))), "")))</f>
        <v/>
      </c>
    </row>
    <row r="770" spans="2:6" x14ac:dyDescent="0.35">
      <c r="B770" s="73" t="s">
        <v>324</v>
      </c>
      <c r="C770" s="91"/>
      <c r="D770" s="70" t="str">
        <f>IFERROR(_xlfn.XLOOKUP(C770, 'Aide et cotations'!$A$138:$A$140, 'Aide et cotations'!$B$138:$B$140), "")</f>
        <v/>
      </c>
      <c r="E770" s="71" t="str" cm="1">
        <f t="array" ref="E770">IF(C770="", "", IF(C770="Non concerné", 0,
   IFERROR(
      MAX(
         _xlfn._xlws.FILTER(
            INDEX('Aide et cotations'!$A$2:$CN$380,, MATCH(B770, 'Aide et cotations'!$A$1:$CN$1, 0)),
            'Aide et cotations'!$A$2:$A$380 = C770
         )
      ),
   "")
))</f>
        <v/>
      </c>
      <c r="F770" s="71" t="str">
        <f>IF('Outil de calcul'!C770="", "", IF('Outil de calcul'!C770="Non concerné", 0, IFERROR(MAX(INDEX('Aide et cotations'!$A$1:$BN$380, 0, MATCH('Outil de calcul'!B770,'Aide et cotations'!$A$1:$CN$1, 0))), "")))</f>
        <v/>
      </c>
    </row>
    <row r="771" spans="2:6" x14ac:dyDescent="0.35">
      <c r="B771" s="73" t="s">
        <v>325</v>
      </c>
      <c r="C771" s="91"/>
      <c r="D771" s="70" t="str">
        <f>IFERROR(_xlfn.XLOOKUP(C771, 'Aide et cotations'!$A$141:$A$143, 'Aide et cotations'!$B$141:$B$143), "")</f>
        <v/>
      </c>
      <c r="E771" s="71" t="str" cm="1">
        <f t="array" ref="E771">IF(C771="", "", IF(C771="Non concerné", 0,
   IFERROR(
      MAX(
         _xlfn._xlws.FILTER(
            INDEX('Aide et cotations'!$A$2:$CN$380,, MATCH(B771, 'Aide et cotations'!$A$1:$CN$1, 0)),
            'Aide et cotations'!$A$2:$A$380 = C771
         )
      ),
   "")
))</f>
        <v/>
      </c>
      <c r="F771" s="71" t="str">
        <f>IF('Outil de calcul'!C771="", "", IF('Outil de calcul'!C771="Non concerné", 0, IFERROR(MAX(INDEX('Aide et cotations'!$A$1:$BN$380, 0, MATCH('Outil de calcul'!B771,'Aide et cotations'!$A$1:$CN$1, 0))), "")))</f>
        <v/>
      </c>
    </row>
    <row r="772" spans="2:6" x14ac:dyDescent="0.35">
      <c r="B772" s="73" t="s">
        <v>326</v>
      </c>
      <c r="C772" s="91"/>
      <c r="D772" s="70" t="str">
        <f>IFERROR(_xlfn.XLOOKUP(C772, 'Aide et cotations'!$A$144:$A$146, 'Aide et cotations'!$B$144:$B$146), "")</f>
        <v/>
      </c>
      <c r="E772" s="71" t="str" cm="1">
        <f t="array" ref="E772">IF(C772="", "", IF(C772="Non concerné", 0,
   IFERROR(
      MAX(
         _xlfn._xlws.FILTER(
            INDEX('Aide et cotations'!$A$2:$CN$380,, MATCH(B772, 'Aide et cotations'!$A$1:$CN$1, 0)),
            'Aide et cotations'!$A$2:$A$380 = C772
         )
      ),
   "")
))</f>
        <v/>
      </c>
      <c r="F772" s="71" t="str">
        <f>IF('Outil de calcul'!C772="", "", IF('Outil de calcul'!C772="Non concerné", 0, IFERROR(MAX(INDEX('Aide et cotations'!$A$1:$BN$380, 0, MATCH('Outil de calcul'!B772,'Aide et cotations'!$A$1:$CN$1, 0))), "")))</f>
        <v/>
      </c>
    </row>
    <row r="773" spans="2:6" ht="31.2" customHeight="1" x14ac:dyDescent="0.35">
      <c r="B773" s="69" t="s">
        <v>72</v>
      </c>
      <c r="C773" s="91"/>
      <c r="D773" s="70" t="str">
        <f>IFERROR(_xlfn.XLOOKUP(C773, 'Aide et cotations'!$A$147:$A$150, 'Aide et cotations'!$B$147:$B$150), "")</f>
        <v/>
      </c>
      <c r="E773" s="71" t="str" cm="1">
        <f t="array" ref="E773">IF(C773="", "", IF(C773="Non concerné", 0,
   IFERROR(
      MAX(
         _xlfn._xlws.FILTER(
            INDEX('Aide et cotations'!$A$2:$CN$380,, MATCH(B773, 'Aide et cotations'!$A$1:$CN$1, 0)),
            'Aide et cotations'!$A$2:$A$380 = C773
         )
      ),
   "")
))</f>
        <v/>
      </c>
      <c r="F773" s="71" t="str">
        <f>IF('Outil de calcul'!C773="", "", IF('Outil de calcul'!C773="Non concerné", 0, IFERROR(MAX(INDEX('Aide et cotations'!$A$1:$BN$380, 0, MATCH('Outil de calcul'!B773,'Aide et cotations'!$A$1:$CN$1, 0))), "")))</f>
        <v/>
      </c>
    </row>
    <row r="774" spans="2:6" x14ac:dyDescent="0.35">
      <c r="B774" s="69" t="s">
        <v>125</v>
      </c>
      <c r="C774" s="97"/>
      <c r="D774" s="74"/>
      <c r="E774" s="75"/>
      <c r="F774" s="75"/>
    </row>
    <row r="775" spans="2:6" x14ac:dyDescent="0.35">
      <c r="B775" s="73" t="s">
        <v>327</v>
      </c>
      <c r="C775" s="91"/>
      <c r="D775" s="70" t="str">
        <f>IFERROR(_xlfn.XLOOKUP(C775, 'Aide et cotations'!$A$151:$A$153, 'Aide et cotations'!$B$151:$B$153), "")</f>
        <v/>
      </c>
      <c r="E775" s="71" t="str" cm="1">
        <f t="array" ref="E775">IF(C775="", "", IF(C775="Non concerné", 0,
   IFERROR(
      MAX(
         _xlfn._xlws.FILTER(
            INDEX('Aide et cotations'!$A$2:$CN$380,, MATCH(B775, 'Aide et cotations'!$A$1:$CN$1, 0)),
            'Aide et cotations'!$A$2:$A$380 = C775
         )
      ),
   "")
))</f>
        <v/>
      </c>
      <c r="F775" s="71" t="str">
        <f>IF('Outil de calcul'!C775="", "", IF('Outil de calcul'!C775="Non concerné", 0, IFERROR(MAX(INDEX('Aide et cotations'!$A$1:$BN$380, 0, MATCH('Outil de calcul'!B775,'Aide et cotations'!$A$1:$CN$1, 0))), "")))</f>
        <v/>
      </c>
    </row>
    <row r="776" spans="2:6" x14ac:dyDescent="0.35">
      <c r="B776" s="73" t="s">
        <v>328</v>
      </c>
      <c r="C776" s="91"/>
      <c r="D776" s="70" t="str">
        <f>IFERROR(_xlfn.XLOOKUP(C776, 'Aide et cotations'!$A$154:$A$156, 'Aide et cotations'!$B$154:$B$156), "")</f>
        <v/>
      </c>
      <c r="E776" s="71" t="str" cm="1">
        <f t="array" ref="E776">IF(C776="", "", IF(C776="Non concerné", 0,
   IFERROR(
      MAX(
         _xlfn._xlws.FILTER(
            INDEX('Aide et cotations'!$A$2:$CN$380,, MATCH(B776, 'Aide et cotations'!$A$1:$CN$1, 0)),
            'Aide et cotations'!$A$2:$A$380 = C776
         )
      ),
   "")
))</f>
        <v/>
      </c>
      <c r="F776" s="71" t="str">
        <f>IF('Outil de calcul'!C776="", "", IF('Outil de calcul'!C776="Non concerné", 0, IFERROR(MAX(INDEX('Aide et cotations'!$A$1:$BN$380, 0, MATCH('Outil de calcul'!B776,'Aide et cotations'!$A$1:$CN$1, 0))), "")))</f>
        <v/>
      </c>
    </row>
    <row r="777" spans="2:6" x14ac:dyDescent="0.35">
      <c r="B777" s="73" t="s">
        <v>329</v>
      </c>
      <c r="C777" s="91"/>
      <c r="D777" s="70" t="str">
        <f>IFERROR(_xlfn.XLOOKUP(C777, 'Aide et cotations'!$A$157:$A$159, 'Aide et cotations'!$B$157:$B$159), "")</f>
        <v/>
      </c>
      <c r="E777" s="71" t="str" cm="1">
        <f t="array" ref="E777">IF(C777="", "", IF(C777="Non concerné", 0,
   IFERROR(
      MAX(
         _xlfn._xlws.FILTER(
            INDEX('Aide et cotations'!$A$2:$CN$380,, MATCH(B777, 'Aide et cotations'!$A$1:$CN$1, 0)),
            'Aide et cotations'!$A$2:$A$380 = C777
         )
      ),
   "")
))</f>
        <v/>
      </c>
      <c r="F777" s="71" t="str">
        <f>IF('Outil de calcul'!C777="", "", IF('Outil de calcul'!C777="Non concerné", 0, IFERROR(MAX(INDEX('Aide et cotations'!$A$1:$BN$380, 0, MATCH('Outil de calcul'!B777,'Aide et cotations'!$A$1:$CN$1, 0))), "")))</f>
        <v/>
      </c>
    </row>
    <row r="778" spans="2:6" x14ac:dyDescent="0.35">
      <c r="B778" s="73" t="s">
        <v>330</v>
      </c>
      <c r="C778" s="91"/>
      <c r="D778" s="70" t="str">
        <f>IFERROR(_xlfn.XLOOKUP(C778, 'Aide et cotations'!$A$160:$A$162, 'Aide et cotations'!$B$160:$B$162), "")</f>
        <v/>
      </c>
      <c r="E778" s="71" t="str" cm="1">
        <f t="array" ref="E778">IF(C778="", "", IF(C778="Non concerné", 0,
   IFERROR(
      MAX(
         _xlfn._xlws.FILTER(
            INDEX('Aide et cotations'!$A$2:$CN$380,, MATCH(B778, 'Aide et cotations'!$A$1:$CN$1, 0)),
            'Aide et cotations'!$A$2:$A$380 = C778
         )
      ),
   "")
))</f>
        <v/>
      </c>
      <c r="F778" s="71" t="str">
        <f>IF('Outil de calcul'!C778="", "", IF('Outil de calcul'!C778="Non concerné", 0, IFERROR(MAX(INDEX('Aide et cotations'!$A$1:$BN$380, 0, MATCH('Outil de calcul'!B778,'Aide et cotations'!$A$1:$CN$1, 0))), "")))</f>
        <v/>
      </c>
    </row>
    <row r="779" spans="2:6" ht="31.2" customHeight="1" x14ac:dyDescent="0.35">
      <c r="B779" s="69" t="s">
        <v>150</v>
      </c>
      <c r="C779" s="91"/>
      <c r="D779" s="70" t="str">
        <f>IFERROR(_xlfn.XLOOKUP(C779, 'Aide et cotations'!$A$163:$A$166, 'Aide et cotations'!$B$163:$B$166), "")</f>
        <v/>
      </c>
      <c r="E779" s="71" t="str" cm="1">
        <f t="array" ref="E779">IF(C779="", "", IF(C779="Non concerné", 0,
   IFERROR(
      MAX(
         _xlfn._xlws.FILTER(
            INDEX('Aide et cotations'!$A$2:$CN$380,, MATCH(B779, 'Aide et cotations'!$A$1:$CN$1, 0)),
            'Aide et cotations'!$A$2:$A$380 = C779
         )
      ),
   "")
))</f>
        <v/>
      </c>
      <c r="F779" s="71" t="str">
        <f>IF('Outil de calcul'!C779="", "", IF('Outil de calcul'!C779="Non concerné", 0, IFERROR(MAX(INDEX('Aide et cotations'!$A$1:$BN$380, 0, MATCH('Outil de calcul'!B779,'Aide et cotations'!$A$1:$CN$1, 0))), "")))</f>
        <v/>
      </c>
    </row>
    <row r="780" spans="2:6" ht="18" x14ac:dyDescent="0.35">
      <c r="B780" s="112" t="s">
        <v>139</v>
      </c>
      <c r="C780" s="112"/>
      <c r="D780" s="89" t="s">
        <v>246</v>
      </c>
      <c r="E780" s="89" t="s">
        <v>166</v>
      </c>
      <c r="F780" s="89" t="s">
        <v>204</v>
      </c>
    </row>
    <row r="781" spans="2:6" ht="46.95" customHeight="1" x14ac:dyDescent="0.35">
      <c r="B781" s="69" t="s">
        <v>190</v>
      </c>
      <c r="C781" s="91"/>
      <c r="D781" s="70" t="str">
        <f>IFERROR(_xlfn.XLOOKUP(C781, 'Aide et cotations'!$A$167:$A$169, 'Aide et cotations'!$B$167:$B$169), "")</f>
        <v/>
      </c>
      <c r="E781" s="71" t="str" cm="1">
        <f t="array" ref="E781">IF(C781="", "", IF(C781="Non concerné", 0,
   IFERROR(
      MAX(
         _xlfn._xlws.FILTER(
            INDEX('Aide et cotations'!$A$2:$CN$380,, MATCH(B781, 'Aide et cotations'!$A$1:$CN$1, 0)),
            'Aide et cotations'!$A$2:$A$380 = C781
         )
      ),
   "")
))</f>
        <v/>
      </c>
      <c r="F781" s="71" t="str">
        <f>IF('Outil de calcul'!C781="", "", IF('Outil de calcul'!C781="Non concerné", 0, IFERROR(MAX(INDEX('Aide et cotations'!$A$1:$BN$380, 0, MATCH('Outil de calcul'!B781,'Aide et cotations'!$A$1:$CN$1, 0))), "")))</f>
        <v/>
      </c>
    </row>
    <row r="782" spans="2:6" x14ac:dyDescent="0.35">
      <c r="B782" s="69" t="s">
        <v>91</v>
      </c>
      <c r="C782" s="97"/>
      <c r="D782" s="74"/>
      <c r="E782" s="75"/>
      <c r="F782" s="75"/>
    </row>
    <row r="783" spans="2:6" x14ac:dyDescent="0.35">
      <c r="B783" s="73" t="s">
        <v>29</v>
      </c>
      <c r="C783" s="91"/>
      <c r="D783" s="70" t="str">
        <f>IFERROR(_xlfn.XLOOKUP(C783, 'Aide et cotations'!$A$170:$A$173, 'Aide et cotations'!$B$170:$B$173), "")</f>
        <v/>
      </c>
      <c r="E783" s="71" t="str" cm="1">
        <f t="array" ref="E783">IF(C783="", "", IF(C783="Non concerné", 0,
   IFERROR(
      MAX(
         _xlfn._xlws.FILTER(
            INDEX('Aide et cotations'!$A$2:$CN$380,, MATCH(B783, 'Aide et cotations'!$A$1:$CN$1, 0)),
            'Aide et cotations'!$A$2:$A$380 = C783
         )
      ),
   "")
))</f>
        <v/>
      </c>
      <c r="F783" s="71" t="str">
        <f>IF('Outil de calcul'!C783="", "", IF('Outil de calcul'!C783="Non concerné", 0, IFERROR(MAX(INDEX('Aide et cotations'!$A$1:$BN$380, 0, MATCH('Outil de calcul'!B783,'Aide et cotations'!$A$1:$CN$1, 0))), "")))</f>
        <v/>
      </c>
    </row>
    <row r="784" spans="2:6" x14ac:dyDescent="0.35">
      <c r="B784" s="73" t="s">
        <v>82</v>
      </c>
      <c r="C784" s="91"/>
      <c r="D784" s="70" t="str">
        <f>IFERROR(_xlfn.XLOOKUP(C784, 'Aide et cotations'!$A$174:$A$177, 'Aide et cotations'!$B$174:$B$177), "")</f>
        <v/>
      </c>
      <c r="E784" s="71" t="str" cm="1">
        <f t="array" ref="E784">IF(C784="", "", IF(C784="Non concerné", 0,
   IFERROR(
      MAX(
         _xlfn._xlws.FILTER(
            INDEX('Aide et cotations'!$A$2:$CN$380,, MATCH(B784, 'Aide et cotations'!$A$1:$CN$1, 0)),
            'Aide et cotations'!$A$2:$A$380 = C784
         )
      ),
   "")
))</f>
        <v/>
      </c>
      <c r="F784" s="71" t="str">
        <f>IF('Outil de calcul'!C784="", "", IF('Outil de calcul'!C784="Non concerné", 0, IFERROR(MAX(INDEX('Aide et cotations'!$A$1:$BN$380, 0, MATCH('Outil de calcul'!B784,'Aide et cotations'!$A$1:$CN$1, 0))), "")))</f>
        <v/>
      </c>
    </row>
    <row r="785" spans="2:6" ht="31.2" customHeight="1" x14ac:dyDescent="0.35">
      <c r="B785" s="73" t="s">
        <v>126</v>
      </c>
      <c r="C785" s="91"/>
      <c r="D785" s="70" t="str">
        <f>IFERROR(_xlfn.XLOOKUP(C785, 'Aide et cotations'!$A$178:$A$181, 'Aide et cotations'!$B$178:$B$181), "")</f>
        <v/>
      </c>
      <c r="E785" s="71" t="str" cm="1">
        <f t="array" ref="E785">IF(C785="", "", IF(C785="Non concerné", 0,
   IFERROR(
      MAX(
         _xlfn._xlws.FILTER(
            INDEX('Aide et cotations'!$A$2:$CN$380,, MATCH(B785, 'Aide et cotations'!$A$1:$CN$1, 0)),
            'Aide et cotations'!$A$2:$A$380 = C785
         )
      ),
   "")
))</f>
        <v/>
      </c>
      <c r="F785" s="71" t="str">
        <f>IF('Outil de calcul'!C785="", "", IF('Outil de calcul'!C785="Non concerné", 0, IFERROR(MAX(INDEX('Aide et cotations'!$A$1:$BN$380, 0, MATCH('Outil de calcul'!B785,'Aide et cotations'!$A$1:$CN$1, 0))), "")))</f>
        <v/>
      </c>
    </row>
    <row r="786" spans="2:6" x14ac:dyDescent="0.35">
      <c r="B786" s="73" t="s">
        <v>31</v>
      </c>
      <c r="C786" s="91"/>
      <c r="D786" s="70" t="str">
        <f>IFERROR(_xlfn.XLOOKUP(C786, 'Aide et cotations'!$A$182:$A$185, 'Aide et cotations'!$B$182:$B$185), "")</f>
        <v/>
      </c>
      <c r="E786" s="71" t="str" cm="1">
        <f t="array" ref="E786">IF(C786="", "", IF(C786="Non concerné", 0,
   IFERROR(
      MAX(
         _xlfn._xlws.FILTER(
            INDEX('Aide et cotations'!$A$2:$CN$380,, MATCH(B786, 'Aide et cotations'!$A$1:$CN$1, 0)),
            'Aide et cotations'!$A$2:$A$380 = C786
         )
      ),
   "")
))</f>
        <v/>
      </c>
      <c r="F786" s="71" t="str">
        <f>IF('Outil de calcul'!C786="", "", IF('Outil de calcul'!C786="Non concerné", 0, IFERROR(MAX(INDEX('Aide et cotations'!$A$1:$BN$380, 0, MATCH('Outil de calcul'!B786,'Aide et cotations'!$A$1:$CN$1, 0))), "")))</f>
        <v/>
      </c>
    </row>
    <row r="787" spans="2:6" x14ac:dyDescent="0.35">
      <c r="B787" s="73" t="s">
        <v>30</v>
      </c>
      <c r="C787" s="91"/>
      <c r="D787" s="70" t="str">
        <f>IFERROR(_xlfn.XLOOKUP(C787, 'Aide et cotations'!$A$186:$A$189, 'Aide et cotations'!$B$186:$B$189), "")</f>
        <v/>
      </c>
      <c r="E787" s="71" t="str" cm="1">
        <f t="array" ref="E787">IF(C787="", "", IF(C787="Non concerné", 0,
   IFERROR(
      MAX(
         _xlfn._xlws.FILTER(
            INDEX('Aide et cotations'!$A$2:$CN$380,, MATCH(B787, 'Aide et cotations'!$A$1:$CN$1, 0)),
            'Aide et cotations'!$A$2:$A$380 = C787
         )
      ),
   "")
))</f>
        <v/>
      </c>
      <c r="F787" s="71" t="str">
        <f>IF('Outil de calcul'!C787="", "", IF('Outil de calcul'!C787="Non concerné", 0, IFERROR(MAX(INDEX('Aide et cotations'!$A$1:$BN$380, 0, MATCH('Outil de calcul'!B787,'Aide et cotations'!$A$1:$CN$1, 0))), "")))</f>
        <v/>
      </c>
    </row>
    <row r="788" spans="2:6" ht="46.95" customHeight="1" x14ac:dyDescent="0.35">
      <c r="B788" s="69" t="s">
        <v>88</v>
      </c>
      <c r="C788" s="91"/>
      <c r="D788" s="70" t="str">
        <f>IFERROR(_xlfn.XLOOKUP(C788, 'Aide et cotations'!$A$190:$A$194, 'Aide et cotations'!$B$190:$B$194), "")</f>
        <v/>
      </c>
      <c r="E788" s="71" t="str" cm="1">
        <f t="array" ref="E788">IF(C788="", "", IF(C788="Non concerné", 0,
   IFERROR(
      MAX(
         _xlfn._xlws.FILTER(
            INDEX('Aide et cotations'!$A$2:$CN$380,, MATCH(B788, 'Aide et cotations'!$A$1:$CN$1, 0)),
            'Aide et cotations'!$A$2:$A$380 = C788
         )
      ),
   "")
))</f>
        <v/>
      </c>
      <c r="F788" s="71" t="str">
        <f>IF('Outil de calcul'!C788="", "", IF('Outil de calcul'!C788="Non concerné", 0, IFERROR(MAX(INDEX('Aide et cotations'!$A$1:$BN$380, 0, MATCH('Outil de calcul'!B788,'Aide et cotations'!$A$1:$CN$1, 0))), "")))</f>
        <v/>
      </c>
    </row>
    <row r="789" spans="2:6" x14ac:dyDescent="0.35">
      <c r="B789" s="69" t="s">
        <v>92</v>
      </c>
      <c r="C789" s="91"/>
      <c r="D789" s="70" t="str">
        <f>IFERROR(_xlfn.XLOOKUP(C789, 'Aide et cotations'!$A$195:$A$200, 'Aide et cotations'!$B$195:$B$200), "")</f>
        <v/>
      </c>
      <c r="E789" s="71" t="str" cm="1">
        <f t="array" ref="E789">IF(C789="", "", IF(C789="Non concerné", 0,
   IFERROR(
      MAX(
         _xlfn._xlws.FILTER(
            INDEX('Aide et cotations'!$A$2:$CN$380,, MATCH(B789, 'Aide et cotations'!$A$1:$CN$1, 0)),
            'Aide et cotations'!$A$2:$A$380 = C789
         )
      ),
   "")
))</f>
        <v/>
      </c>
      <c r="F789" s="71" t="str">
        <f>IF('Outil de calcul'!C789="", "", IF('Outil de calcul'!C789="Non concerné", 0, IFERROR(MAX(INDEX('Aide et cotations'!$A$1:$BN$380, 0, MATCH('Outil de calcul'!B789,'Aide et cotations'!$A$1:$CN$1, 0))), "")))</f>
        <v/>
      </c>
    </row>
    <row r="790" spans="2:6" ht="18" x14ac:dyDescent="0.35">
      <c r="B790" s="112" t="s">
        <v>140</v>
      </c>
      <c r="C790" s="112"/>
      <c r="D790" s="89" t="s">
        <v>246</v>
      </c>
      <c r="E790" s="89" t="s">
        <v>166</v>
      </c>
      <c r="F790" s="89" t="s">
        <v>204</v>
      </c>
    </row>
    <row r="791" spans="2:6" ht="62.4" customHeight="1" x14ac:dyDescent="0.35">
      <c r="B791" s="69" t="s">
        <v>6</v>
      </c>
      <c r="C791" s="91"/>
      <c r="D791" s="70" t="str">
        <f>IFERROR(_xlfn.XLOOKUP(C791, 'Aide et cotations'!$A$201:$A$204, 'Aide et cotations'!$B$201:$B$204), "")</f>
        <v/>
      </c>
      <c r="E791" s="71" t="str" cm="1">
        <f t="array" ref="E791">IF(C791="", "", IF(C791="Non concerné", 0,
   IFERROR(
      MAX(
         _xlfn._xlws.FILTER(
            INDEX('Aide et cotations'!$A$2:$CN$380,, MATCH(B791, 'Aide et cotations'!$A$1:$CN$1, 0)),
            'Aide et cotations'!$A$2:$A$380 = C791
         )
      ),
   "")
))</f>
        <v/>
      </c>
      <c r="F791" s="71" t="str">
        <f>IF('Outil de calcul'!C791="", "", IF('Outil de calcul'!C791="Non concerné", 0, IFERROR(MAX(INDEX('Aide et cotations'!$A$1:$BN$380, 0, MATCH('Outil de calcul'!B791,'Aide et cotations'!$A$1:$CN$1, 0))), "")))</f>
        <v/>
      </c>
    </row>
    <row r="792" spans="2:6" x14ac:dyDescent="0.35">
      <c r="B792" s="69" t="s">
        <v>7</v>
      </c>
      <c r="C792" s="91"/>
      <c r="D792" s="70" t="str">
        <f>IFERROR(_xlfn.XLOOKUP(C792, 'Aide et cotations'!$A$205:$A$208, 'Aide et cotations'!$B$205:$B$208), "")</f>
        <v/>
      </c>
      <c r="E792" s="71" t="str" cm="1">
        <f t="array" ref="E792">IF(C792="", "", IF(C792="Non concerné", 0,
   IFERROR(
      MAX(
         _xlfn._xlws.FILTER(
            INDEX('Aide et cotations'!$A$2:$CN$380,, MATCH(B792, 'Aide et cotations'!$A$1:$CN$1, 0)),
            'Aide et cotations'!$A$2:$A$380 = C792
         )
      ),
   "")
))</f>
        <v/>
      </c>
      <c r="F792" s="71" t="str">
        <f>IF('Outil de calcul'!C792="", "", IF('Outil de calcul'!C792="Non concerné", 0, IFERROR(MAX(INDEX('Aide et cotations'!$A$1:$BN$380, 0, MATCH('Outil de calcul'!B792,'Aide et cotations'!$A$1:$CN$1, 0))), "")))</f>
        <v/>
      </c>
    </row>
    <row r="793" spans="2:6" ht="31.2" customHeight="1" x14ac:dyDescent="0.35">
      <c r="B793" s="69" t="s">
        <v>16</v>
      </c>
      <c r="C793" s="91"/>
      <c r="D793" s="70" t="str">
        <f>IFERROR(_xlfn.XLOOKUP(C793, 'Aide et cotations'!$A$209:$A$213, 'Aide et cotations'!$B$209:$B$213), "")</f>
        <v/>
      </c>
      <c r="E793" s="71" t="str" cm="1">
        <f t="array" ref="E793">IF(C793="", "", IF(C793="Non concerné", 0,
   IFERROR(
      MAX(
         _xlfn._xlws.FILTER(
            INDEX('Aide et cotations'!$A$2:$CN$380,, MATCH(B793, 'Aide et cotations'!$A$1:$CN$1, 0)),
            'Aide et cotations'!$A$2:$A$380 = C793
         )
      ),
   "")
))</f>
        <v/>
      </c>
      <c r="F793" s="71" t="str">
        <f>IF('Outil de calcul'!C793="", "", IF('Outil de calcul'!C793="Non concerné", 0, IFERROR(MAX(INDEX('Aide et cotations'!$A$1:$BN$380, 0, MATCH('Outil de calcul'!B793,'Aide et cotations'!$A$1:$CN$1, 0))), "")))</f>
        <v/>
      </c>
    </row>
    <row r="794" spans="2:6" ht="4.2" customHeight="1" x14ac:dyDescent="0.35"/>
    <row r="795" spans="2:6" ht="18" x14ac:dyDescent="0.4">
      <c r="B795" s="113" t="s">
        <v>242</v>
      </c>
      <c r="C795" s="113"/>
      <c r="D795" s="113"/>
      <c r="E795" s="113"/>
      <c r="F795" s="113"/>
    </row>
    <row r="796" spans="2:6" ht="4.2" customHeight="1" x14ac:dyDescent="0.35"/>
    <row r="797" spans="2:6" ht="18" x14ac:dyDescent="0.35">
      <c r="B797" s="112" t="s">
        <v>58</v>
      </c>
      <c r="C797" s="112"/>
      <c r="D797" s="89" t="s">
        <v>246</v>
      </c>
      <c r="E797" s="89" t="s">
        <v>166</v>
      </c>
      <c r="F797" s="89" t="s">
        <v>204</v>
      </c>
    </row>
    <row r="798" spans="2:6" ht="62.4" customHeight="1" x14ac:dyDescent="0.35">
      <c r="B798" s="69" t="s">
        <v>57</v>
      </c>
      <c r="C798" s="91"/>
      <c r="D798" s="70" t="str">
        <f>IFERROR(_xlfn.XLOOKUP(C798, 'Aide et cotations'!$A$88:$A$92, 'Aide et cotations'!$B$88:$B$92), "")</f>
        <v/>
      </c>
      <c r="E798" s="71" t="str" cm="1">
        <f t="array" ref="E798">IF(C798="", "", IF(C798="Non concerné", 0,
   IFERROR(
      MAX(
         _xlfn._xlws.FILTER(
            INDEX('Aide et cotations'!$A$2:$CN$380,, MATCH(B798, 'Aide et cotations'!$A$1:$CN$1, 0)),
            'Aide et cotations'!$A$2:$A$380 = C798
         )
      ),
   "")
))</f>
        <v/>
      </c>
      <c r="F798" s="71" t="str">
        <f>IF('Outil de calcul'!C798="", "", IF('Outil de calcul'!C798="Non concerné", 0, IFERROR(MAX(INDEX('Aide et cotations'!$A$1:$BN$380, 0, MATCH('Outil de calcul'!B798,'Aide et cotations'!$A$1:$CN$1, 0))), "")))</f>
        <v/>
      </c>
    </row>
    <row r="799" spans="2:6" x14ac:dyDescent="0.35">
      <c r="B799" s="69" t="s">
        <v>23</v>
      </c>
      <c r="C799" s="96"/>
      <c r="D799" s="74"/>
      <c r="E799" s="75"/>
      <c r="F799" s="75"/>
    </row>
    <row r="800" spans="2:6" ht="62.4" customHeight="1" x14ac:dyDescent="0.35">
      <c r="B800" s="73" t="s">
        <v>59</v>
      </c>
      <c r="C800" s="91"/>
      <c r="D800" s="70" t="str">
        <f>IFERROR(_xlfn.XLOOKUP(C800, 'Aide et cotations'!$A$93:$A$95, 'Aide et cotations'!$B$93:$B$95), "")</f>
        <v/>
      </c>
      <c r="E800" s="71" t="str" cm="1">
        <f t="array" ref="E800">IF(C800="", "", IF(C800="Non concerné", 0,
   IFERROR(
      MAX(
         _xlfn._xlws.FILTER(
            INDEX('Aide et cotations'!$A$2:$CN$380,, MATCH(B800, 'Aide et cotations'!$A$1:$CN$1, 0)),
            'Aide et cotations'!$A$2:$A$380 = C800
         )
      ),
   "")
))</f>
        <v/>
      </c>
      <c r="F800" s="71" t="str">
        <f>IF('Outil de calcul'!C800="", "", IF('Outil de calcul'!C800="Non concerné", 0, IFERROR(MAX(INDEX('Aide et cotations'!$A$1:$BN$380, 0, MATCH('Outil de calcul'!B800,'Aide et cotations'!$A$1:$CN$1, 0))), "")))</f>
        <v/>
      </c>
    </row>
    <row r="801" spans="2:6" ht="46.95" customHeight="1" x14ac:dyDescent="0.35">
      <c r="B801" s="73" t="s">
        <v>60</v>
      </c>
      <c r="C801" s="91"/>
      <c r="D801" s="70" t="str">
        <f>IFERROR(_xlfn.XLOOKUP(C801, 'Aide et cotations'!$A$96:$A$98, 'Aide et cotations'!$B$96:$B$98), "")</f>
        <v/>
      </c>
      <c r="E801" s="71" t="str" cm="1">
        <f t="array" ref="E801">IF(C801="", "", IF(C801="Non concerné", 0,
   IFERROR(
      MAX(
         _xlfn._xlws.FILTER(
            INDEX('Aide et cotations'!$A$2:$CN$380,, MATCH(B801, 'Aide et cotations'!$A$1:$CN$1, 0)),
            'Aide et cotations'!$A$2:$A$380 = C801
         )
      ),
   "")
))</f>
        <v/>
      </c>
      <c r="F801" s="71" t="str">
        <f>IF('Outil de calcul'!C801="", "", IF('Outil de calcul'!C801="Non concerné", 0, IFERROR(MAX(INDEX('Aide et cotations'!$A$1:$BN$380, 0, MATCH('Outil de calcul'!B801,'Aide et cotations'!$A$1:$CN$1, 0))), "")))</f>
        <v/>
      </c>
    </row>
    <row r="802" spans="2:6" ht="46.95" customHeight="1" x14ac:dyDescent="0.35">
      <c r="B802" s="73" t="s">
        <v>62</v>
      </c>
      <c r="C802" s="91"/>
      <c r="D802" s="70" t="str">
        <f>IFERROR(_xlfn.XLOOKUP(C802, 'Aide et cotations'!$A$99:$A$101, 'Aide et cotations'!$B$99:$B$101), "")</f>
        <v/>
      </c>
      <c r="E802" s="71" t="str" cm="1">
        <f t="array" ref="E802">IF(C802="", "", IF(C802="Non concerné", 0,
   IFERROR(
      MAX(
         _xlfn._xlws.FILTER(
            INDEX('Aide et cotations'!$A$2:$CN$380,, MATCH(B802, 'Aide et cotations'!$A$1:$CN$1, 0)),
            'Aide et cotations'!$A$2:$A$380 = C802
         )
      ),
   "")
))</f>
        <v/>
      </c>
      <c r="F802" s="71" t="str">
        <f>IF('Outil de calcul'!C802="", "", IF('Outil de calcul'!C802="Non concerné", 0, IFERROR(MAX(INDEX('Aide et cotations'!$A$1:$BN$380, 0, MATCH('Outil de calcul'!B802,'Aide et cotations'!$A$1:$CN$1, 0))), "")))</f>
        <v/>
      </c>
    </row>
    <row r="803" spans="2:6" ht="31.2" customHeight="1" x14ac:dyDescent="0.35">
      <c r="B803" s="73" t="s">
        <v>61</v>
      </c>
      <c r="C803" s="91"/>
      <c r="D803" s="70" t="str">
        <f>IFERROR(_xlfn.XLOOKUP(C803, 'Aide et cotations'!$A$102:$A$104, 'Aide et cotations'!$B$102:$B$104), "")</f>
        <v/>
      </c>
      <c r="E803" s="71" t="str" cm="1">
        <f t="array" ref="E803">IF(C803="", "", IF(C803="Non concerné", 0,
   IFERROR(
      MAX(
         _xlfn._xlws.FILTER(
            INDEX('Aide et cotations'!$A$2:$CN$380,, MATCH(B803, 'Aide et cotations'!$A$1:$CN$1, 0)),
            'Aide et cotations'!$A$2:$A$380 = C803
         )
      ),
   "")
))</f>
        <v/>
      </c>
      <c r="F803" s="71" t="str">
        <f>IF('Outil de calcul'!C803="", "", IF('Outil de calcul'!C803="Non concerné", 0, IFERROR(MAX(INDEX('Aide et cotations'!$A$1:$BN$380, 0, MATCH('Outil de calcul'!B803,'Aide et cotations'!$A$1:$CN$1, 0))), "")))</f>
        <v/>
      </c>
    </row>
    <row r="804" spans="2:6" ht="18" x14ac:dyDescent="0.35">
      <c r="B804" s="112" t="s">
        <v>141</v>
      </c>
      <c r="C804" s="112"/>
      <c r="D804" s="89" t="s">
        <v>246</v>
      </c>
      <c r="E804" s="89" t="s">
        <v>166</v>
      </c>
      <c r="F804" s="89" t="s">
        <v>204</v>
      </c>
    </row>
    <row r="805" spans="2:6" ht="46.95" customHeight="1" x14ac:dyDescent="0.35">
      <c r="B805" s="69" t="s">
        <v>145</v>
      </c>
      <c r="C805" s="91"/>
      <c r="D805" s="70" t="str">
        <f>IFERROR(_xlfn.XLOOKUP(C805, 'Aide et cotations'!$A$105:$A$108, 'Aide et cotations'!$B$105:$B$108), "")</f>
        <v/>
      </c>
      <c r="E805" s="71" t="str" cm="1">
        <f t="array" ref="E805">IF(C805="", "", IF(C805="Non concerné", 0,
   IFERROR(
      MAX(
         _xlfn._xlws.FILTER(
            INDEX('Aide et cotations'!$A$2:$CN$380,, MATCH(B805, 'Aide et cotations'!$A$1:$CN$1, 0)),
            'Aide et cotations'!$A$2:$A$380 = C805
         )
      ),
   "")
))</f>
        <v/>
      </c>
      <c r="F805" s="71" t="str">
        <f>IF('Outil de calcul'!C805="", "", IF('Outil de calcul'!C805="Non concerné", 0, IFERROR(MAX(INDEX('Aide et cotations'!$A$1:$BN$380, 0, MATCH('Outil de calcul'!B805,'Aide et cotations'!$A$1:$CN$1, 0))), "")))</f>
        <v/>
      </c>
    </row>
    <row r="806" spans="2:6" ht="46.95" customHeight="1" x14ac:dyDescent="0.35">
      <c r="B806" s="72" t="s">
        <v>225</v>
      </c>
      <c r="C806" s="91"/>
      <c r="D806" s="70" t="str">
        <f>IFERROR(_xlfn.XLOOKUP(C806, 'Aide et cotations'!$A$109:$A$111, 'Aide et cotations'!$B$109:$B$111), "")</f>
        <v/>
      </c>
      <c r="E806" s="71" t="str" cm="1">
        <f t="array" ref="E806">IF(C806="", "", IF(C806="Non concerné", 0,
   IFERROR(
      MAX(
         _xlfn._xlws.FILTER(
            INDEX('Aide et cotations'!$A$2:$CN$380,, MATCH(B806, 'Aide et cotations'!$A$1:$CN$1, 0)),
            'Aide et cotations'!$A$2:$A$380 = C806
         )
      ),
   "")
))</f>
        <v/>
      </c>
      <c r="F806" s="71" t="str">
        <f>IF('Outil de calcul'!C806="", "", IF('Outil de calcul'!C806="Non concerné", 0, IFERROR(MAX(INDEX('Aide et cotations'!$A$1:$BN$380, 0, MATCH('Outil de calcul'!B806,'Aide et cotations'!$A$1:$CN$1, 0))), "")))</f>
        <v/>
      </c>
    </row>
    <row r="807" spans="2:6" x14ac:dyDescent="0.35">
      <c r="B807" s="69" t="s">
        <v>12</v>
      </c>
      <c r="C807" s="97"/>
      <c r="D807" s="74"/>
      <c r="E807" s="75"/>
      <c r="F807" s="75"/>
    </row>
    <row r="808" spans="2:6" x14ac:dyDescent="0.35">
      <c r="B808" s="73" t="s">
        <v>63</v>
      </c>
      <c r="C808" s="91"/>
      <c r="D808" s="70" t="str">
        <f>IFERROR(_xlfn.XLOOKUP(C808, 'Aide et cotations'!$A$112:$A$114, 'Aide et cotations'!$B$112:$B$114), "")</f>
        <v/>
      </c>
      <c r="E808" s="71" t="str" cm="1">
        <f t="array" ref="E808">IF(C808="", "", IF(C808="Non concerné", 0,
   IFERROR(
      MAX(
         _xlfn._xlws.FILTER(
            INDEX('Aide et cotations'!$A$2:$CN$380,, MATCH(B808, 'Aide et cotations'!$A$1:$CN$1, 0)),
            'Aide et cotations'!$A$2:$A$380 = C808
         )
      ),
   "")
))</f>
        <v/>
      </c>
      <c r="F808" s="71" t="str">
        <f>IF('Outil de calcul'!C808="", "", IF('Outil de calcul'!C808="Non concerné", 0, IFERROR(MAX(INDEX('Aide et cotations'!$A$1:$BN$380, 0, MATCH('Outil de calcul'!B808,'Aide et cotations'!$A$1:$CN$1, 0))), "")))</f>
        <v/>
      </c>
    </row>
    <row r="809" spans="2:6" x14ac:dyDescent="0.35">
      <c r="B809" s="73" t="s">
        <v>13</v>
      </c>
      <c r="C809" s="91"/>
      <c r="D809" s="70" t="str">
        <f>IFERROR(_xlfn.XLOOKUP(C809, 'Aide et cotations'!$A$115:$A$117, 'Aide et cotations'!$B$115:$B$117), "")</f>
        <v/>
      </c>
      <c r="E809" s="71" t="str" cm="1">
        <f t="array" ref="E809">IF(C809="", "", IF(C809="Non concerné", 0,
   IFERROR(
      MAX(
         _xlfn._xlws.FILTER(
            INDEX('Aide et cotations'!$A$2:$CN$380,, MATCH(B809, 'Aide et cotations'!$A$1:$CN$1, 0)),
            'Aide et cotations'!$A$2:$A$380 = C809
         )
      ),
   "")
))</f>
        <v/>
      </c>
      <c r="F809" s="71" t="str">
        <f>IF('Outil de calcul'!C809="", "", IF('Outil de calcul'!C809="Non concerné", 0, IFERROR(MAX(INDEX('Aide et cotations'!$A$1:$BN$380, 0, MATCH('Outil de calcul'!B809,'Aide et cotations'!$A$1:$CN$1, 0))), "")))</f>
        <v/>
      </c>
    </row>
    <row r="810" spans="2:6" x14ac:dyDescent="0.35">
      <c r="B810" s="73" t="s">
        <v>14</v>
      </c>
      <c r="C810" s="91"/>
      <c r="D810" s="70" t="str">
        <f>IFERROR(_xlfn.XLOOKUP(C810, 'Aide et cotations'!$A$118:$A$120, 'Aide et cotations'!$B$118:$B$120), "")</f>
        <v/>
      </c>
      <c r="E810" s="71" t="str" cm="1">
        <f t="array" ref="E810">IF(C810="", "", IF(C810="Non concerné", 0,
   IFERROR(
      MAX(
         _xlfn._xlws.FILTER(
            INDEX('Aide et cotations'!$A$2:$CN$380,, MATCH(B810, 'Aide et cotations'!$A$1:$CN$1, 0)),
            'Aide et cotations'!$A$2:$A$380 = C810
         )
      ),
   "")
))</f>
        <v/>
      </c>
      <c r="F810" s="71" t="str">
        <f>IF('Outil de calcul'!C810="", "", IF('Outil de calcul'!C810="Non concerné", 0, IFERROR(MAX(INDEX('Aide et cotations'!$A$1:$BN$380, 0, MATCH('Outil de calcul'!B810,'Aide et cotations'!$A$1:$CN$1, 0))), "")))</f>
        <v/>
      </c>
    </row>
    <row r="811" spans="2:6" x14ac:dyDescent="0.35">
      <c r="B811" s="73" t="s">
        <v>64</v>
      </c>
      <c r="C811" s="91"/>
      <c r="D811" s="70" t="str">
        <f>IFERROR(_xlfn.XLOOKUP(C811, 'Aide et cotations'!$A$121:$A$123, 'Aide et cotations'!$B$121:$B$123), "")</f>
        <v/>
      </c>
      <c r="E811" s="71" t="str" cm="1">
        <f t="array" ref="E811">IF(C811="", "", IF(C811="Non concerné", 0,
   IFERROR(
      MAX(
         _xlfn._xlws.FILTER(
            INDEX('Aide et cotations'!$A$2:$CN$380,, MATCH(B811, 'Aide et cotations'!$A$1:$CN$1, 0)),
            'Aide et cotations'!$A$2:$A$380 = C811
         )
      ),
   "")
))</f>
        <v/>
      </c>
      <c r="F811" s="71" t="str">
        <f>IF('Outil de calcul'!C811="", "", IF('Outil de calcul'!C811="Non concerné", 0, IFERROR(MAX(INDEX('Aide et cotations'!$A$1:$BN$380, 0, MATCH('Outil de calcul'!B811,'Aide et cotations'!$A$1:$CN$1, 0))), "")))</f>
        <v/>
      </c>
    </row>
    <row r="812" spans="2:6" x14ac:dyDescent="0.35">
      <c r="B812" s="73" t="s">
        <v>15</v>
      </c>
      <c r="C812" s="91"/>
      <c r="D812" s="70" t="str">
        <f>IFERROR(_xlfn.XLOOKUP(C812, 'Aide et cotations'!$A$124:$A$126, 'Aide et cotations'!$B$124:$B$126), "")</f>
        <v/>
      </c>
      <c r="E812" s="71" t="str" cm="1">
        <f t="array" ref="E812">IF(C812="", "", IF(C812="Non concerné", 0,
   IFERROR(
      MAX(
         _xlfn._xlws.FILTER(
            INDEX('Aide et cotations'!$A$2:$CN$380,, MATCH(B812, 'Aide et cotations'!$A$1:$CN$1, 0)),
            'Aide et cotations'!$A$2:$A$380 = C812
         )
      ),
   "")
))</f>
        <v/>
      </c>
      <c r="F812" s="71" t="str">
        <f>IF('Outil de calcul'!C812="", "", IF('Outil de calcul'!C812="Non concerné", 0, IFERROR(MAX(INDEX('Aide et cotations'!$A$1:$BN$380, 0, MATCH('Outil de calcul'!B812,'Aide et cotations'!$A$1:$CN$1, 0))), "")))</f>
        <v/>
      </c>
    </row>
    <row r="813" spans="2:6" x14ac:dyDescent="0.35">
      <c r="B813" s="73" t="s">
        <v>65</v>
      </c>
      <c r="C813" s="91"/>
      <c r="D813" s="70" t="str">
        <f>IFERROR(_xlfn.XLOOKUP(C813, 'Aide et cotations'!$A$127:$A$129, 'Aide et cotations'!$B$127:$B$129), "")</f>
        <v/>
      </c>
      <c r="E813" s="71" t="str" cm="1">
        <f t="array" ref="E813">IF(C813="", "", IF(C813="Non concerné", 0,
   IFERROR(
      MAX(
         _xlfn._xlws.FILTER(
            INDEX('Aide et cotations'!$A$2:$CN$380,, MATCH(B813, 'Aide et cotations'!$A$1:$CN$1, 0)),
            'Aide et cotations'!$A$2:$A$380 = C813
         )
      ),
   "")
))</f>
        <v/>
      </c>
      <c r="F813" s="71" t="str">
        <f>IF('Outil de calcul'!C813="", "", IF('Outil de calcul'!C813="Non concerné", 0, IFERROR(MAX(INDEX('Aide et cotations'!$A$1:$BN$380, 0, MATCH('Outil de calcul'!B813,'Aide et cotations'!$A$1:$CN$1, 0))), "")))</f>
        <v/>
      </c>
    </row>
    <row r="814" spans="2:6" ht="31.2" x14ac:dyDescent="0.35">
      <c r="B814" s="69" t="s">
        <v>201</v>
      </c>
      <c r="C814" s="91"/>
      <c r="D814" s="70" t="str">
        <f>IFERROR(_xlfn.XLOOKUP(C814, 'Aide et cotations'!$A$130:$A$134, 'Aide et cotations'!$B$130:$B$134), "")</f>
        <v/>
      </c>
      <c r="E814" s="71" t="str" cm="1">
        <f t="array" ref="E814">IF(C814="", "", IF(C814="Non concerné", 0,
   IFERROR(
      MAX(
         _xlfn._xlws.FILTER(
            INDEX('Aide et cotations'!$A$2:$CN$380,, MATCH(B814, 'Aide et cotations'!$A$1:$CN$1, 0)),
            'Aide et cotations'!$A$2:$A$380 = C814
         )
      ),
   "")
))</f>
        <v/>
      </c>
      <c r="F814" s="71" t="str">
        <f>IF('Outil de calcul'!C814="", "", IF('Outil de calcul'!C814="Non concerné", 0, IFERROR(MAX(INDEX('Aide et cotations'!$A$1:$BN$380, 0, MATCH('Outil de calcul'!B814,'Aide et cotations'!$A$1:$CN$1, 0))), "")))</f>
        <v/>
      </c>
    </row>
    <row r="815" spans="2:6" ht="31.2" x14ac:dyDescent="0.35">
      <c r="B815" s="69" t="s">
        <v>27</v>
      </c>
      <c r="C815" s="97"/>
      <c r="D815" s="74"/>
      <c r="E815" s="75"/>
      <c r="F815" s="75"/>
    </row>
    <row r="816" spans="2:6" x14ac:dyDescent="0.35">
      <c r="B816" s="73" t="s">
        <v>226</v>
      </c>
      <c r="C816" s="91"/>
      <c r="D816" s="70" t="str">
        <f>IFERROR(_xlfn.XLOOKUP(C816, 'Aide et cotations'!$A$135:$A$137, 'Aide et cotations'!$B$135:$B$137), "")</f>
        <v/>
      </c>
      <c r="E816" s="71" t="str" cm="1">
        <f t="array" ref="E816">IF(C816="", "", IF(C816="Non concerné", 0,
   IFERROR(
      MAX(
         _xlfn._xlws.FILTER(
            INDEX('Aide et cotations'!$A$2:$CN$380,, MATCH(B816, 'Aide et cotations'!$A$1:$CN$1, 0)),
            'Aide et cotations'!$A$2:$A$380 = C816
         )
      ),
   "")
))</f>
        <v/>
      </c>
      <c r="F816" s="71" t="str">
        <f>IF('Outil de calcul'!C816="", "", IF('Outil de calcul'!C816="Non concerné", 0, IFERROR(MAX(INDEX('Aide et cotations'!$A$1:$BN$380, 0, MATCH('Outil de calcul'!B816,'Aide et cotations'!$A$1:$CN$1, 0))), "")))</f>
        <v/>
      </c>
    </row>
    <row r="817" spans="2:6" x14ac:dyDescent="0.35">
      <c r="B817" s="73" t="s">
        <v>324</v>
      </c>
      <c r="C817" s="91"/>
      <c r="D817" s="70" t="str">
        <f>IFERROR(_xlfn.XLOOKUP(C817, 'Aide et cotations'!$A$138:$A$140, 'Aide et cotations'!$B$138:$B$140), "")</f>
        <v/>
      </c>
      <c r="E817" s="71" t="str" cm="1">
        <f t="array" ref="E817">IF(C817="", "", IF(C817="Non concerné", 0,
   IFERROR(
      MAX(
         _xlfn._xlws.FILTER(
            INDEX('Aide et cotations'!$A$2:$CN$380,, MATCH(B817, 'Aide et cotations'!$A$1:$CN$1, 0)),
            'Aide et cotations'!$A$2:$A$380 = C817
         )
      ),
   "")
))</f>
        <v/>
      </c>
      <c r="F817" s="71" t="str">
        <f>IF('Outil de calcul'!C817="", "", IF('Outil de calcul'!C817="Non concerné", 0, IFERROR(MAX(INDEX('Aide et cotations'!$A$1:$BN$380, 0, MATCH('Outil de calcul'!B817,'Aide et cotations'!$A$1:$CN$1, 0))), "")))</f>
        <v/>
      </c>
    </row>
    <row r="818" spans="2:6" x14ac:dyDescent="0.35">
      <c r="B818" s="73" t="s">
        <v>325</v>
      </c>
      <c r="C818" s="91"/>
      <c r="D818" s="70" t="str">
        <f>IFERROR(_xlfn.XLOOKUP(C818, 'Aide et cotations'!$A$141:$A$143, 'Aide et cotations'!$B$141:$B$143), "")</f>
        <v/>
      </c>
      <c r="E818" s="71" t="str" cm="1">
        <f t="array" ref="E818">IF(C818="", "", IF(C818="Non concerné", 0,
   IFERROR(
      MAX(
         _xlfn._xlws.FILTER(
            INDEX('Aide et cotations'!$A$2:$CN$380,, MATCH(B818, 'Aide et cotations'!$A$1:$CN$1, 0)),
            'Aide et cotations'!$A$2:$A$380 = C818
         )
      ),
   "")
))</f>
        <v/>
      </c>
      <c r="F818" s="71" t="str">
        <f>IF('Outil de calcul'!C818="", "", IF('Outil de calcul'!C818="Non concerné", 0, IFERROR(MAX(INDEX('Aide et cotations'!$A$1:$BN$380, 0, MATCH('Outil de calcul'!B818,'Aide et cotations'!$A$1:$CN$1, 0))), "")))</f>
        <v/>
      </c>
    </row>
    <row r="819" spans="2:6" x14ac:dyDescent="0.35">
      <c r="B819" s="73" t="s">
        <v>326</v>
      </c>
      <c r="C819" s="91"/>
      <c r="D819" s="70" t="str">
        <f>IFERROR(_xlfn.XLOOKUP(C819, 'Aide et cotations'!$A$144:$A$146, 'Aide et cotations'!$B$144:$B$146), "")</f>
        <v/>
      </c>
      <c r="E819" s="71" t="str" cm="1">
        <f t="array" ref="E819">IF(C819="", "", IF(C819="Non concerné", 0,
   IFERROR(
      MAX(
         _xlfn._xlws.FILTER(
            INDEX('Aide et cotations'!$A$2:$CN$380,, MATCH(B819, 'Aide et cotations'!$A$1:$CN$1, 0)),
            'Aide et cotations'!$A$2:$A$380 = C819
         )
      ),
   "")
))</f>
        <v/>
      </c>
      <c r="F819" s="71" t="str">
        <f>IF('Outil de calcul'!C819="", "", IF('Outil de calcul'!C819="Non concerné", 0, IFERROR(MAX(INDEX('Aide et cotations'!$A$1:$BN$380, 0, MATCH('Outil de calcul'!B819,'Aide et cotations'!$A$1:$CN$1, 0))), "")))</f>
        <v/>
      </c>
    </row>
    <row r="820" spans="2:6" ht="31.2" customHeight="1" x14ac:dyDescent="0.35">
      <c r="B820" s="69" t="s">
        <v>72</v>
      </c>
      <c r="C820" s="91"/>
      <c r="D820" s="70" t="str">
        <f>IFERROR(_xlfn.XLOOKUP(C820, 'Aide et cotations'!$A$147:$A$150, 'Aide et cotations'!$B$147:$B$150), "")</f>
        <v/>
      </c>
      <c r="E820" s="71" t="str" cm="1">
        <f t="array" ref="E820">IF(C820="", "", IF(C820="Non concerné", 0,
   IFERROR(
      MAX(
         _xlfn._xlws.FILTER(
            INDEX('Aide et cotations'!$A$2:$CN$380,, MATCH(B820, 'Aide et cotations'!$A$1:$CN$1, 0)),
            'Aide et cotations'!$A$2:$A$380 = C820
         )
      ),
   "")
))</f>
        <v/>
      </c>
      <c r="F820" s="71" t="str">
        <f>IF('Outil de calcul'!C820="", "", IF('Outil de calcul'!C820="Non concerné", 0, IFERROR(MAX(INDEX('Aide et cotations'!$A$1:$BN$380, 0, MATCH('Outil de calcul'!B820,'Aide et cotations'!$A$1:$CN$1, 0))), "")))</f>
        <v/>
      </c>
    </row>
    <row r="821" spans="2:6" x14ac:dyDescent="0.35">
      <c r="B821" s="69" t="s">
        <v>125</v>
      </c>
      <c r="C821" s="97"/>
      <c r="D821" s="74"/>
      <c r="E821" s="75"/>
      <c r="F821" s="75"/>
    </row>
    <row r="822" spans="2:6" x14ac:dyDescent="0.35">
      <c r="B822" s="73" t="s">
        <v>327</v>
      </c>
      <c r="C822" s="91"/>
      <c r="D822" s="70" t="str">
        <f>IFERROR(_xlfn.XLOOKUP(C822, 'Aide et cotations'!$A$151:$A$153, 'Aide et cotations'!$B$151:$B$153), "")</f>
        <v/>
      </c>
      <c r="E822" s="71" t="str" cm="1">
        <f t="array" ref="E822">IF(C822="", "", IF(C822="Non concerné", 0,
   IFERROR(
      MAX(
         _xlfn._xlws.FILTER(
            INDEX('Aide et cotations'!$A$2:$CN$380,, MATCH(B822, 'Aide et cotations'!$A$1:$CN$1, 0)),
            'Aide et cotations'!$A$2:$A$380 = C822
         )
      ),
   "")
))</f>
        <v/>
      </c>
      <c r="F822" s="71" t="str">
        <f>IF('Outil de calcul'!C822="", "", IF('Outil de calcul'!C822="Non concerné", 0, IFERROR(MAX(INDEX('Aide et cotations'!$A$1:$BN$380, 0, MATCH('Outil de calcul'!B822,'Aide et cotations'!$A$1:$CN$1, 0))), "")))</f>
        <v/>
      </c>
    </row>
    <row r="823" spans="2:6" x14ac:dyDescent="0.35">
      <c r="B823" s="73" t="s">
        <v>328</v>
      </c>
      <c r="C823" s="91"/>
      <c r="D823" s="70" t="str">
        <f>IFERROR(_xlfn.XLOOKUP(C823, 'Aide et cotations'!$A$154:$A$156, 'Aide et cotations'!$B$154:$B$156), "")</f>
        <v/>
      </c>
      <c r="E823" s="71" t="str" cm="1">
        <f t="array" ref="E823">IF(C823="", "", IF(C823="Non concerné", 0,
   IFERROR(
      MAX(
         _xlfn._xlws.FILTER(
            INDEX('Aide et cotations'!$A$2:$CN$380,, MATCH(B823, 'Aide et cotations'!$A$1:$CN$1, 0)),
            'Aide et cotations'!$A$2:$A$380 = C823
         )
      ),
   "")
))</f>
        <v/>
      </c>
      <c r="F823" s="71" t="str">
        <f>IF('Outil de calcul'!C823="", "", IF('Outil de calcul'!C823="Non concerné", 0, IFERROR(MAX(INDEX('Aide et cotations'!$A$1:$BN$380, 0, MATCH('Outil de calcul'!B823,'Aide et cotations'!$A$1:$CN$1, 0))), "")))</f>
        <v/>
      </c>
    </row>
    <row r="824" spans="2:6" x14ac:dyDescent="0.35">
      <c r="B824" s="73" t="s">
        <v>329</v>
      </c>
      <c r="C824" s="91"/>
      <c r="D824" s="70" t="str">
        <f>IFERROR(_xlfn.XLOOKUP(C824, 'Aide et cotations'!$A$157:$A$159, 'Aide et cotations'!$B$157:$B$159), "")</f>
        <v/>
      </c>
      <c r="E824" s="71" t="str" cm="1">
        <f t="array" ref="E824">IF(C824="", "", IF(C824="Non concerné", 0,
   IFERROR(
      MAX(
         _xlfn._xlws.FILTER(
            INDEX('Aide et cotations'!$A$2:$CN$380,, MATCH(B824, 'Aide et cotations'!$A$1:$CN$1, 0)),
            'Aide et cotations'!$A$2:$A$380 = C824
         )
      ),
   "")
))</f>
        <v/>
      </c>
      <c r="F824" s="71" t="str">
        <f>IF('Outil de calcul'!C824="", "", IF('Outil de calcul'!C824="Non concerné", 0, IFERROR(MAX(INDEX('Aide et cotations'!$A$1:$BN$380, 0, MATCH('Outil de calcul'!B824,'Aide et cotations'!$A$1:$CN$1, 0))), "")))</f>
        <v/>
      </c>
    </row>
    <row r="825" spans="2:6" x14ac:dyDescent="0.35">
      <c r="B825" s="73" t="s">
        <v>330</v>
      </c>
      <c r="C825" s="91"/>
      <c r="D825" s="70" t="str">
        <f>IFERROR(_xlfn.XLOOKUP(C825, 'Aide et cotations'!$A$160:$A$162, 'Aide et cotations'!$B$160:$B$162), "")</f>
        <v/>
      </c>
      <c r="E825" s="71" t="str" cm="1">
        <f t="array" ref="E825">IF(C825="", "", IF(C825="Non concerné", 0,
   IFERROR(
      MAX(
         _xlfn._xlws.FILTER(
            INDEX('Aide et cotations'!$A$2:$CN$380,, MATCH(B825, 'Aide et cotations'!$A$1:$CN$1, 0)),
            'Aide et cotations'!$A$2:$A$380 = C825
         )
      ),
   "")
))</f>
        <v/>
      </c>
      <c r="F825" s="71" t="str">
        <f>IF('Outil de calcul'!C825="", "", IF('Outil de calcul'!C825="Non concerné", 0, IFERROR(MAX(INDEX('Aide et cotations'!$A$1:$BN$380, 0, MATCH('Outil de calcul'!B825,'Aide et cotations'!$A$1:$CN$1, 0))), "")))</f>
        <v/>
      </c>
    </row>
    <row r="826" spans="2:6" ht="31.2" customHeight="1" x14ac:dyDescent="0.35">
      <c r="B826" s="69" t="s">
        <v>150</v>
      </c>
      <c r="C826" s="91"/>
      <c r="D826" s="70" t="str">
        <f>IFERROR(_xlfn.XLOOKUP(C826, 'Aide et cotations'!$A$163:$A$166, 'Aide et cotations'!$B$163:$B$166), "")</f>
        <v/>
      </c>
      <c r="E826" s="71" t="str" cm="1">
        <f t="array" ref="E826">IF(C826="", "", IF(C826="Non concerné", 0,
   IFERROR(
      MAX(
         _xlfn._xlws.FILTER(
            INDEX('Aide et cotations'!$A$2:$CN$380,, MATCH(B826, 'Aide et cotations'!$A$1:$CN$1, 0)),
            'Aide et cotations'!$A$2:$A$380 = C826
         )
      ),
   "")
))</f>
        <v/>
      </c>
      <c r="F826" s="71" t="str">
        <f>IF('Outil de calcul'!C826="", "", IF('Outil de calcul'!C826="Non concerné", 0, IFERROR(MAX(INDEX('Aide et cotations'!$A$1:$BN$380, 0, MATCH('Outil de calcul'!B826,'Aide et cotations'!$A$1:$CN$1, 0))), "")))</f>
        <v/>
      </c>
    </row>
    <row r="827" spans="2:6" ht="18" x14ac:dyDescent="0.35">
      <c r="B827" s="112" t="s">
        <v>139</v>
      </c>
      <c r="C827" s="112"/>
      <c r="D827" s="89" t="s">
        <v>246</v>
      </c>
      <c r="E827" s="89" t="s">
        <v>166</v>
      </c>
      <c r="F827" s="89" t="s">
        <v>204</v>
      </c>
    </row>
    <row r="828" spans="2:6" ht="46.95" customHeight="1" x14ac:dyDescent="0.35">
      <c r="B828" s="69" t="s">
        <v>190</v>
      </c>
      <c r="C828" s="91"/>
      <c r="D828" s="70" t="str">
        <f>IFERROR(_xlfn.XLOOKUP(C828, 'Aide et cotations'!$A$167:$A$169, 'Aide et cotations'!$B$167:$B$169), "")</f>
        <v/>
      </c>
      <c r="E828" s="71" t="str" cm="1">
        <f t="array" ref="E828">IF(C828="", "", IF(C828="Non concerné", 0,
   IFERROR(
      MAX(
         _xlfn._xlws.FILTER(
            INDEX('Aide et cotations'!$A$2:$CN$380,, MATCH(B828, 'Aide et cotations'!$A$1:$CN$1, 0)),
            'Aide et cotations'!$A$2:$A$380 = C828
         )
      ),
   "")
))</f>
        <v/>
      </c>
      <c r="F828" s="71" t="str">
        <f>IF('Outil de calcul'!C828="", "", IF('Outil de calcul'!C828="Non concerné", 0, IFERROR(MAX(INDEX('Aide et cotations'!$A$1:$BN$380, 0, MATCH('Outil de calcul'!B828,'Aide et cotations'!$A$1:$CN$1, 0))), "")))</f>
        <v/>
      </c>
    </row>
    <row r="829" spans="2:6" x14ac:dyDescent="0.35">
      <c r="B829" s="69" t="s">
        <v>91</v>
      </c>
      <c r="C829" s="97"/>
      <c r="D829" s="74"/>
      <c r="E829" s="75"/>
      <c r="F829" s="75"/>
    </row>
    <row r="830" spans="2:6" x14ac:dyDescent="0.35">
      <c r="B830" s="73" t="s">
        <v>29</v>
      </c>
      <c r="C830" s="91"/>
      <c r="D830" s="70" t="str">
        <f>IFERROR(_xlfn.XLOOKUP(C830, 'Aide et cotations'!$A$170:$A$173, 'Aide et cotations'!$B$170:$B$173), "")</f>
        <v/>
      </c>
      <c r="E830" s="71" t="str" cm="1">
        <f t="array" ref="E830">IF(C830="", "", IF(C830="Non concerné", 0,
   IFERROR(
      MAX(
         _xlfn._xlws.FILTER(
            INDEX('Aide et cotations'!$A$2:$CN$380,, MATCH(B830, 'Aide et cotations'!$A$1:$CN$1, 0)),
            'Aide et cotations'!$A$2:$A$380 = C830
         )
      ),
   "")
))</f>
        <v/>
      </c>
      <c r="F830" s="71" t="str">
        <f>IF('Outil de calcul'!C830="", "", IF('Outil de calcul'!C830="Non concerné", 0, IFERROR(MAX(INDEX('Aide et cotations'!$A$1:$BN$380, 0, MATCH('Outil de calcul'!B830,'Aide et cotations'!$A$1:$CN$1, 0))), "")))</f>
        <v/>
      </c>
    </row>
    <row r="831" spans="2:6" x14ac:dyDescent="0.35">
      <c r="B831" s="73" t="s">
        <v>82</v>
      </c>
      <c r="C831" s="91"/>
      <c r="D831" s="70" t="str">
        <f>IFERROR(_xlfn.XLOOKUP(C831, 'Aide et cotations'!$A$174:$A$177, 'Aide et cotations'!$B$174:$B$177), "")</f>
        <v/>
      </c>
      <c r="E831" s="71" t="str" cm="1">
        <f t="array" ref="E831">IF(C831="", "", IF(C831="Non concerné", 0,
   IFERROR(
      MAX(
         _xlfn._xlws.FILTER(
            INDEX('Aide et cotations'!$A$2:$CN$380,, MATCH(B831, 'Aide et cotations'!$A$1:$CN$1, 0)),
            'Aide et cotations'!$A$2:$A$380 = C831
         )
      ),
   "")
))</f>
        <v/>
      </c>
      <c r="F831" s="71" t="str">
        <f>IF('Outil de calcul'!C831="", "", IF('Outil de calcul'!C831="Non concerné", 0, IFERROR(MAX(INDEX('Aide et cotations'!$A$1:$BN$380, 0, MATCH('Outil de calcul'!B831,'Aide et cotations'!$A$1:$CN$1, 0))), "")))</f>
        <v/>
      </c>
    </row>
    <row r="832" spans="2:6" ht="31.2" customHeight="1" x14ac:dyDescent="0.35">
      <c r="B832" s="73" t="s">
        <v>126</v>
      </c>
      <c r="C832" s="91"/>
      <c r="D832" s="70" t="str">
        <f>IFERROR(_xlfn.XLOOKUP(C832, 'Aide et cotations'!$A$178:$A$181, 'Aide et cotations'!$B$178:$B$181), "")</f>
        <v/>
      </c>
      <c r="E832" s="71" t="str" cm="1">
        <f t="array" ref="E832">IF(C832="", "", IF(C832="Non concerné", 0,
   IFERROR(
      MAX(
         _xlfn._xlws.FILTER(
            INDEX('Aide et cotations'!$A$2:$CN$380,, MATCH(B832, 'Aide et cotations'!$A$1:$CN$1, 0)),
            'Aide et cotations'!$A$2:$A$380 = C832
         )
      ),
   "")
))</f>
        <v/>
      </c>
      <c r="F832" s="71" t="str">
        <f>IF('Outil de calcul'!C832="", "", IF('Outil de calcul'!C832="Non concerné", 0, IFERROR(MAX(INDEX('Aide et cotations'!$A$1:$BN$380, 0, MATCH('Outil de calcul'!B832,'Aide et cotations'!$A$1:$CN$1, 0))), "")))</f>
        <v/>
      </c>
    </row>
    <row r="833" spans="2:6" x14ac:dyDescent="0.35">
      <c r="B833" s="73" t="s">
        <v>31</v>
      </c>
      <c r="C833" s="91"/>
      <c r="D833" s="70" t="str">
        <f>IFERROR(_xlfn.XLOOKUP(C833, 'Aide et cotations'!$A$182:$A$185, 'Aide et cotations'!$B$182:$B$185), "")</f>
        <v/>
      </c>
      <c r="E833" s="71" t="str" cm="1">
        <f t="array" ref="E833">IF(C833="", "", IF(C833="Non concerné", 0,
   IFERROR(
      MAX(
         _xlfn._xlws.FILTER(
            INDEX('Aide et cotations'!$A$2:$CN$380,, MATCH(B833, 'Aide et cotations'!$A$1:$CN$1, 0)),
            'Aide et cotations'!$A$2:$A$380 = C833
         )
      ),
   "")
))</f>
        <v/>
      </c>
      <c r="F833" s="71" t="str">
        <f>IF('Outil de calcul'!C833="", "", IF('Outil de calcul'!C833="Non concerné", 0, IFERROR(MAX(INDEX('Aide et cotations'!$A$1:$BN$380, 0, MATCH('Outil de calcul'!B833,'Aide et cotations'!$A$1:$CN$1, 0))), "")))</f>
        <v/>
      </c>
    </row>
    <row r="834" spans="2:6" x14ac:dyDescent="0.35">
      <c r="B834" s="73" t="s">
        <v>30</v>
      </c>
      <c r="C834" s="91"/>
      <c r="D834" s="70" t="str">
        <f>IFERROR(_xlfn.XLOOKUP(C834, 'Aide et cotations'!$A$186:$A$189, 'Aide et cotations'!$B$186:$B$189), "")</f>
        <v/>
      </c>
      <c r="E834" s="71" t="str" cm="1">
        <f t="array" ref="E834">IF(C834="", "", IF(C834="Non concerné", 0,
   IFERROR(
      MAX(
         _xlfn._xlws.FILTER(
            INDEX('Aide et cotations'!$A$2:$CN$380,, MATCH(B834, 'Aide et cotations'!$A$1:$CN$1, 0)),
            'Aide et cotations'!$A$2:$A$380 = C834
         )
      ),
   "")
))</f>
        <v/>
      </c>
      <c r="F834" s="71" t="str">
        <f>IF('Outil de calcul'!C834="", "", IF('Outil de calcul'!C834="Non concerné", 0, IFERROR(MAX(INDEX('Aide et cotations'!$A$1:$BN$380, 0, MATCH('Outil de calcul'!B834,'Aide et cotations'!$A$1:$CN$1, 0))), "")))</f>
        <v/>
      </c>
    </row>
    <row r="835" spans="2:6" ht="46.95" customHeight="1" x14ac:dyDescent="0.35">
      <c r="B835" s="69" t="s">
        <v>88</v>
      </c>
      <c r="C835" s="91"/>
      <c r="D835" s="70" t="str">
        <f>IFERROR(_xlfn.XLOOKUP(C835, 'Aide et cotations'!$A$190:$A$194, 'Aide et cotations'!$B$190:$B$194), "")</f>
        <v/>
      </c>
      <c r="E835" s="71" t="str" cm="1">
        <f t="array" ref="E835">IF(C835="", "", IF(C835="Non concerné", 0,
   IFERROR(
      MAX(
         _xlfn._xlws.FILTER(
            INDEX('Aide et cotations'!$A$2:$CN$380,, MATCH(B835, 'Aide et cotations'!$A$1:$CN$1, 0)),
            'Aide et cotations'!$A$2:$A$380 = C835
         )
      ),
   "")
))</f>
        <v/>
      </c>
      <c r="F835" s="71" t="str">
        <f>IF('Outil de calcul'!C835="", "", IF('Outil de calcul'!C835="Non concerné", 0, IFERROR(MAX(INDEX('Aide et cotations'!$A$1:$BN$380, 0, MATCH('Outil de calcul'!B835,'Aide et cotations'!$A$1:$CN$1, 0))), "")))</f>
        <v/>
      </c>
    </row>
    <row r="836" spans="2:6" x14ac:dyDescent="0.35">
      <c r="B836" s="69" t="s">
        <v>92</v>
      </c>
      <c r="C836" s="91"/>
      <c r="D836" s="70" t="str">
        <f>IFERROR(_xlfn.XLOOKUP(C836, 'Aide et cotations'!$A$195:$A$200, 'Aide et cotations'!$B$195:$B$200), "")</f>
        <v/>
      </c>
      <c r="E836" s="71" t="str" cm="1">
        <f t="array" ref="E836">IF(C836="", "", IF(C836="Non concerné", 0,
   IFERROR(
      MAX(
         _xlfn._xlws.FILTER(
            INDEX('Aide et cotations'!$A$2:$CN$380,, MATCH(B836, 'Aide et cotations'!$A$1:$CN$1, 0)),
            'Aide et cotations'!$A$2:$A$380 = C836
         )
      ),
   "")
))</f>
        <v/>
      </c>
      <c r="F836" s="71" t="str">
        <f>IF('Outil de calcul'!C836="", "", IF('Outil de calcul'!C836="Non concerné", 0, IFERROR(MAX(INDEX('Aide et cotations'!$A$1:$BN$380, 0, MATCH('Outil de calcul'!B836,'Aide et cotations'!$A$1:$CN$1, 0))), "")))</f>
        <v/>
      </c>
    </row>
    <row r="837" spans="2:6" ht="18" x14ac:dyDescent="0.35">
      <c r="B837" s="112" t="s">
        <v>140</v>
      </c>
      <c r="C837" s="112"/>
      <c r="D837" s="89" t="s">
        <v>246</v>
      </c>
      <c r="E837" s="89" t="s">
        <v>166</v>
      </c>
      <c r="F837" s="89" t="s">
        <v>204</v>
      </c>
    </row>
    <row r="838" spans="2:6" ht="62.4" customHeight="1" x14ac:dyDescent="0.35">
      <c r="B838" s="69" t="s">
        <v>6</v>
      </c>
      <c r="C838" s="91"/>
      <c r="D838" s="70" t="str">
        <f>IFERROR(_xlfn.XLOOKUP(C838, 'Aide et cotations'!$A$201:$A$204, 'Aide et cotations'!$B$201:$B$204), "")</f>
        <v/>
      </c>
      <c r="E838" s="71" t="str" cm="1">
        <f t="array" ref="E838">IF(C838="", "", IF(C838="Non concerné", 0,
   IFERROR(
      MAX(
         _xlfn._xlws.FILTER(
            INDEX('Aide et cotations'!$A$2:$CN$380,, MATCH(B838, 'Aide et cotations'!$A$1:$CN$1, 0)),
            'Aide et cotations'!$A$2:$A$380 = C838
         )
      ),
   "")
))</f>
        <v/>
      </c>
      <c r="F838" s="71" t="str">
        <f>IF('Outil de calcul'!C838="", "", IF('Outil de calcul'!C838="Non concerné", 0, IFERROR(MAX(INDEX('Aide et cotations'!$A$1:$BN$380, 0, MATCH('Outil de calcul'!B838,'Aide et cotations'!$A$1:$CN$1, 0))), "")))</f>
        <v/>
      </c>
    </row>
    <row r="839" spans="2:6" x14ac:dyDescent="0.35">
      <c r="B839" s="69" t="s">
        <v>7</v>
      </c>
      <c r="C839" s="91"/>
      <c r="D839" s="70" t="str">
        <f>IFERROR(_xlfn.XLOOKUP(C839, 'Aide et cotations'!$A$205:$A$208, 'Aide et cotations'!$B$205:$B$208), "")</f>
        <v/>
      </c>
      <c r="E839" s="71" t="str" cm="1">
        <f t="array" ref="E839">IF(C839="", "", IF(C839="Non concerné", 0,
   IFERROR(
      MAX(
         _xlfn._xlws.FILTER(
            INDEX('Aide et cotations'!$A$2:$CN$380,, MATCH(B839, 'Aide et cotations'!$A$1:$CN$1, 0)),
            'Aide et cotations'!$A$2:$A$380 = C839
         )
      ),
   "")
))</f>
        <v/>
      </c>
      <c r="F839" s="71" t="str">
        <f>IF('Outil de calcul'!C839="", "", IF('Outil de calcul'!C839="Non concerné", 0, IFERROR(MAX(INDEX('Aide et cotations'!$A$1:$BN$380, 0, MATCH('Outil de calcul'!B839,'Aide et cotations'!$A$1:$CN$1, 0))), "")))</f>
        <v/>
      </c>
    </row>
    <row r="840" spans="2:6" ht="31.2" customHeight="1" x14ac:dyDescent="0.35">
      <c r="B840" s="69" t="s">
        <v>16</v>
      </c>
      <c r="C840" s="91"/>
      <c r="D840" s="70" t="str">
        <f>IFERROR(_xlfn.XLOOKUP(C840, 'Aide et cotations'!$A$209:$A$213, 'Aide et cotations'!$B$209:$B$213), "")</f>
        <v/>
      </c>
      <c r="E840" s="71" t="str" cm="1">
        <f t="array" ref="E840">IF(C840="", "", IF(C840="Non concerné", 0,
   IFERROR(
      MAX(
         _xlfn._xlws.FILTER(
            INDEX('Aide et cotations'!$A$2:$CN$380,, MATCH(B840, 'Aide et cotations'!$A$1:$CN$1, 0)),
            'Aide et cotations'!$A$2:$A$380 = C840
         )
      ),
   "")
))</f>
        <v/>
      </c>
      <c r="F840" s="71" t="str">
        <f>IF('Outil de calcul'!C840="", "", IF('Outil de calcul'!C840="Non concerné", 0, IFERROR(MAX(INDEX('Aide et cotations'!$A$1:$BN$380, 0, MATCH('Outil de calcul'!B840,'Aide et cotations'!$A$1:$CN$1, 0))), "")))</f>
        <v/>
      </c>
    </row>
    <row r="841" spans="2:6" ht="4.95" customHeight="1" x14ac:dyDescent="0.35"/>
    <row r="842" spans="2:6" ht="18" x14ac:dyDescent="0.4">
      <c r="B842" s="113" t="s">
        <v>243</v>
      </c>
      <c r="C842" s="113"/>
      <c r="D842" s="113"/>
      <c r="E842" s="113"/>
      <c r="F842" s="113"/>
    </row>
    <row r="843" spans="2:6" ht="4.2" customHeight="1" x14ac:dyDescent="0.35"/>
    <row r="844" spans="2:6" ht="18" x14ac:dyDescent="0.35">
      <c r="B844" s="112" t="s">
        <v>58</v>
      </c>
      <c r="C844" s="112"/>
      <c r="D844" s="89" t="s">
        <v>246</v>
      </c>
      <c r="E844" s="89" t="s">
        <v>166</v>
      </c>
      <c r="F844" s="89" t="s">
        <v>204</v>
      </c>
    </row>
    <row r="845" spans="2:6" ht="62.4" customHeight="1" x14ac:dyDescent="0.35">
      <c r="B845" s="69" t="s">
        <v>57</v>
      </c>
      <c r="C845" s="91"/>
      <c r="D845" s="70" t="str">
        <f>IFERROR(_xlfn.XLOOKUP(C845, 'Aide et cotations'!$A$88:$A$92, 'Aide et cotations'!$B$88:$B$92), "")</f>
        <v/>
      </c>
      <c r="E845" s="71" t="str" cm="1">
        <f t="array" ref="E845">IF(C845="", "", IF(C845="Non concerné", 0,
   IFERROR(
      MAX(
         _xlfn._xlws.FILTER(
            INDEX('Aide et cotations'!$A$2:$CN$380,, MATCH(B845, 'Aide et cotations'!$A$1:$CN$1, 0)),
            'Aide et cotations'!$A$2:$A$380 = C845
         )
      ),
   "")
))</f>
        <v/>
      </c>
      <c r="F845" s="71" t="str">
        <f>IF('Outil de calcul'!C845="", "", IF('Outil de calcul'!C845="Non concerné", 0, IFERROR(MAX(INDEX('Aide et cotations'!$A$1:$BN$380, 0, MATCH('Outil de calcul'!B845,'Aide et cotations'!$A$1:$CN$1, 0))), "")))</f>
        <v/>
      </c>
    </row>
    <row r="846" spans="2:6" x14ac:dyDescent="0.35">
      <c r="B846" s="69" t="s">
        <v>23</v>
      </c>
      <c r="C846" s="96"/>
      <c r="D846" s="74"/>
      <c r="E846" s="75"/>
      <c r="F846" s="75"/>
    </row>
    <row r="847" spans="2:6" ht="62.4" customHeight="1" x14ac:dyDescent="0.35">
      <c r="B847" s="73" t="s">
        <v>59</v>
      </c>
      <c r="C847" s="91"/>
      <c r="D847" s="70" t="str">
        <f>IFERROR(_xlfn.XLOOKUP(C847, 'Aide et cotations'!$A$93:$A$95, 'Aide et cotations'!$B$93:$B$95), "")</f>
        <v/>
      </c>
      <c r="E847" s="71" t="str" cm="1">
        <f t="array" ref="E847">IF(C847="", "", IF(C847="Non concerné", 0,
   IFERROR(
      MAX(
         _xlfn._xlws.FILTER(
            INDEX('Aide et cotations'!$A$2:$CN$380,, MATCH(B847, 'Aide et cotations'!$A$1:$CN$1, 0)),
            'Aide et cotations'!$A$2:$A$380 = C847
         )
      ),
   "")
))</f>
        <v/>
      </c>
      <c r="F847" s="71" t="str">
        <f>IF('Outil de calcul'!C847="", "", IF('Outil de calcul'!C847="Non concerné", 0, IFERROR(MAX(INDEX('Aide et cotations'!$A$1:$BN$380, 0, MATCH('Outil de calcul'!B847,'Aide et cotations'!$A$1:$CN$1, 0))), "")))</f>
        <v/>
      </c>
    </row>
    <row r="848" spans="2:6" ht="46.95" customHeight="1" x14ac:dyDescent="0.35">
      <c r="B848" s="73" t="s">
        <v>60</v>
      </c>
      <c r="C848" s="91"/>
      <c r="D848" s="70" t="str">
        <f>IFERROR(_xlfn.XLOOKUP(C848, 'Aide et cotations'!$A$96:$A$98, 'Aide et cotations'!$B$96:$B$98), "")</f>
        <v/>
      </c>
      <c r="E848" s="71" t="str" cm="1">
        <f t="array" ref="E848">IF(C848="", "", IF(C848="Non concerné", 0,
   IFERROR(
      MAX(
         _xlfn._xlws.FILTER(
            INDEX('Aide et cotations'!$A$2:$CN$380,, MATCH(B848, 'Aide et cotations'!$A$1:$CN$1, 0)),
            'Aide et cotations'!$A$2:$A$380 = C848
         )
      ),
   "")
))</f>
        <v/>
      </c>
      <c r="F848" s="71" t="str">
        <f>IF('Outil de calcul'!C848="", "", IF('Outil de calcul'!C848="Non concerné", 0, IFERROR(MAX(INDEX('Aide et cotations'!$A$1:$BN$380, 0, MATCH('Outil de calcul'!B848,'Aide et cotations'!$A$1:$CN$1, 0))), "")))</f>
        <v/>
      </c>
    </row>
    <row r="849" spans="2:6" ht="46.95" customHeight="1" x14ac:dyDescent="0.35">
      <c r="B849" s="73" t="s">
        <v>62</v>
      </c>
      <c r="C849" s="91"/>
      <c r="D849" s="70" t="str">
        <f>IFERROR(_xlfn.XLOOKUP(C849, 'Aide et cotations'!$A$99:$A$101, 'Aide et cotations'!$B$99:$B$101), "")</f>
        <v/>
      </c>
      <c r="E849" s="71" t="str" cm="1">
        <f t="array" ref="E849">IF(C849="", "", IF(C849="Non concerné", 0,
   IFERROR(
      MAX(
         _xlfn._xlws.FILTER(
            INDEX('Aide et cotations'!$A$2:$CN$380,, MATCH(B849, 'Aide et cotations'!$A$1:$CN$1, 0)),
            'Aide et cotations'!$A$2:$A$380 = C849
         )
      ),
   "")
))</f>
        <v/>
      </c>
      <c r="F849" s="71" t="str">
        <f>IF('Outil de calcul'!C849="", "", IF('Outil de calcul'!C849="Non concerné", 0, IFERROR(MAX(INDEX('Aide et cotations'!$A$1:$BN$380, 0, MATCH('Outil de calcul'!B849,'Aide et cotations'!$A$1:$CN$1, 0))), "")))</f>
        <v/>
      </c>
    </row>
    <row r="850" spans="2:6" ht="31.2" customHeight="1" x14ac:dyDescent="0.35">
      <c r="B850" s="73" t="s">
        <v>61</v>
      </c>
      <c r="C850" s="91"/>
      <c r="D850" s="70" t="str">
        <f>IFERROR(_xlfn.XLOOKUP(C850, 'Aide et cotations'!$A$102:$A$104, 'Aide et cotations'!$B$102:$B$104), "")</f>
        <v/>
      </c>
      <c r="E850" s="71" t="str" cm="1">
        <f t="array" ref="E850">IF(C850="", "", IF(C850="Non concerné", 0,
   IFERROR(
      MAX(
         _xlfn._xlws.FILTER(
            INDEX('Aide et cotations'!$A$2:$CN$380,, MATCH(B850, 'Aide et cotations'!$A$1:$CN$1, 0)),
            'Aide et cotations'!$A$2:$A$380 = C850
         )
      ),
   "")
))</f>
        <v/>
      </c>
      <c r="F850" s="71" t="str">
        <f>IF('Outil de calcul'!C850="", "", IF('Outil de calcul'!C850="Non concerné", 0, IFERROR(MAX(INDEX('Aide et cotations'!$A$1:$BN$380, 0, MATCH('Outil de calcul'!B850,'Aide et cotations'!$A$1:$CN$1, 0))), "")))</f>
        <v/>
      </c>
    </row>
    <row r="851" spans="2:6" ht="18" x14ac:dyDescent="0.35">
      <c r="B851" s="112" t="s">
        <v>141</v>
      </c>
      <c r="C851" s="112"/>
      <c r="D851" s="89" t="s">
        <v>246</v>
      </c>
      <c r="E851" s="89" t="s">
        <v>166</v>
      </c>
      <c r="F851" s="89" t="s">
        <v>204</v>
      </c>
    </row>
    <row r="852" spans="2:6" ht="46.95" customHeight="1" x14ac:dyDescent="0.35">
      <c r="B852" s="69" t="s">
        <v>145</v>
      </c>
      <c r="C852" s="91"/>
      <c r="D852" s="70" t="str">
        <f>IFERROR(_xlfn.XLOOKUP(C852, 'Aide et cotations'!$A$105:$A$108, 'Aide et cotations'!$B$105:$B$108), "")</f>
        <v/>
      </c>
      <c r="E852" s="71" t="str" cm="1">
        <f t="array" ref="E852">IF(C852="", "", IF(C852="Non concerné", 0,
   IFERROR(
      MAX(
         _xlfn._xlws.FILTER(
            INDEX('Aide et cotations'!$A$2:$CN$380,, MATCH(B852, 'Aide et cotations'!$A$1:$CN$1, 0)),
            'Aide et cotations'!$A$2:$A$380 = C852
         )
      ),
   "")
))</f>
        <v/>
      </c>
      <c r="F852" s="71" t="str">
        <f>IF('Outil de calcul'!C852="", "", IF('Outil de calcul'!C852="Non concerné", 0, IFERROR(MAX(INDEX('Aide et cotations'!$A$1:$BN$380, 0, MATCH('Outil de calcul'!B852,'Aide et cotations'!$A$1:$CN$1, 0))), "")))</f>
        <v/>
      </c>
    </row>
    <row r="853" spans="2:6" ht="46.95" customHeight="1" x14ac:dyDescent="0.35">
      <c r="B853" s="72" t="s">
        <v>225</v>
      </c>
      <c r="C853" s="91"/>
      <c r="D853" s="70" t="str">
        <f>IFERROR(_xlfn.XLOOKUP(C853, 'Aide et cotations'!$A$109:$A$111, 'Aide et cotations'!$B$109:$B$111), "")</f>
        <v/>
      </c>
      <c r="E853" s="71" t="str" cm="1">
        <f t="array" ref="E853">IF(C853="", "", IF(C853="Non concerné", 0,
   IFERROR(
      MAX(
         _xlfn._xlws.FILTER(
            INDEX('Aide et cotations'!$A$2:$CN$380,, MATCH(B853, 'Aide et cotations'!$A$1:$CN$1, 0)),
            'Aide et cotations'!$A$2:$A$380 = C853
         )
      ),
   "")
))</f>
        <v/>
      </c>
      <c r="F853" s="71" t="str">
        <f>IF('Outil de calcul'!C853="", "", IF('Outil de calcul'!C853="Non concerné", 0, IFERROR(MAX(INDEX('Aide et cotations'!$A$1:$BN$380, 0, MATCH('Outil de calcul'!B853,'Aide et cotations'!$A$1:$CN$1, 0))), "")))</f>
        <v/>
      </c>
    </row>
    <row r="854" spans="2:6" x14ac:dyDescent="0.35">
      <c r="B854" s="69" t="s">
        <v>12</v>
      </c>
      <c r="C854" s="97"/>
      <c r="D854" s="74"/>
      <c r="E854" s="75"/>
      <c r="F854" s="75"/>
    </row>
    <row r="855" spans="2:6" x14ac:dyDescent="0.35">
      <c r="B855" s="73" t="s">
        <v>63</v>
      </c>
      <c r="C855" s="91"/>
      <c r="D855" s="70" t="str">
        <f>IFERROR(_xlfn.XLOOKUP(C855, 'Aide et cotations'!$A$112:$A$114, 'Aide et cotations'!$B$112:$B$114), "")</f>
        <v/>
      </c>
      <c r="E855" s="71" t="str" cm="1">
        <f t="array" ref="E855">IF(C855="", "", IF(C855="Non concerné", 0,
   IFERROR(
      MAX(
         _xlfn._xlws.FILTER(
            INDEX('Aide et cotations'!$A$2:$CN$380,, MATCH(B855, 'Aide et cotations'!$A$1:$CN$1, 0)),
            'Aide et cotations'!$A$2:$A$380 = C855
         )
      ),
   "")
))</f>
        <v/>
      </c>
      <c r="F855" s="71" t="str">
        <f>IF('Outil de calcul'!C855="", "", IF('Outil de calcul'!C855="Non concerné", 0, IFERROR(MAX(INDEX('Aide et cotations'!$A$1:$BN$380, 0, MATCH('Outil de calcul'!B855,'Aide et cotations'!$A$1:$CN$1, 0))), "")))</f>
        <v/>
      </c>
    </row>
    <row r="856" spans="2:6" x14ac:dyDescent="0.35">
      <c r="B856" s="73" t="s">
        <v>13</v>
      </c>
      <c r="C856" s="91"/>
      <c r="D856" s="70" t="str">
        <f>IFERROR(_xlfn.XLOOKUP(C856, 'Aide et cotations'!$A$115:$A$117, 'Aide et cotations'!$B$115:$B$117), "")</f>
        <v/>
      </c>
      <c r="E856" s="71" t="str" cm="1">
        <f t="array" ref="E856">IF(C856="", "", IF(C856="Non concerné", 0,
   IFERROR(
      MAX(
         _xlfn._xlws.FILTER(
            INDEX('Aide et cotations'!$A$2:$CN$380,, MATCH(B856, 'Aide et cotations'!$A$1:$CN$1, 0)),
            'Aide et cotations'!$A$2:$A$380 = C856
         )
      ),
   "")
))</f>
        <v/>
      </c>
      <c r="F856" s="71" t="str">
        <f>IF('Outil de calcul'!C856="", "", IF('Outil de calcul'!C856="Non concerné", 0, IFERROR(MAX(INDEX('Aide et cotations'!$A$1:$BN$380, 0, MATCH('Outil de calcul'!B856,'Aide et cotations'!$A$1:$CN$1, 0))), "")))</f>
        <v/>
      </c>
    </row>
    <row r="857" spans="2:6" x14ac:dyDescent="0.35">
      <c r="B857" s="73" t="s">
        <v>14</v>
      </c>
      <c r="C857" s="91"/>
      <c r="D857" s="70" t="str">
        <f>IFERROR(_xlfn.XLOOKUP(C857, 'Aide et cotations'!$A$118:$A$120, 'Aide et cotations'!$B$118:$B$120), "")</f>
        <v/>
      </c>
      <c r="E857" s="71" t="str" cm="1">
        <f t="array" ref="E857">IF(C857="", "", IF(C857="Non concerné", 0,
   IFERROR(
      MAX(
         _xlfn._xlws.FILTER(
            INDEX('Aide et cotations'!$A$2:$CN$380,, MATCH(B857, 'Aide et cotations'!$A$1:$CN$1, 0)),
            'Aide et cotations'!$A$2:$A$380 = C857
         )
      ),
   "")
))</f>
        <v/>
      </c>
      <c r="F857" s="71" t="str">
        <f>IF('Outil de calcul'!C857="", "", IF('Outil de calcul'!C857="Non concerné", 0, IFERROR(MAX(INDEX('Aide et cotations'!$A$1:$BN$380, 0, MATCH('Outil de calcul'!B857,'Aide et cotations'!$A$1:$CN$1, 0))), "")))</f>
        <v/>
      </c>
    </row>
    <row r="858" spans="2:6" x14ac:dyDescent="0.35">
      <c r="B858" s="73" t="s">
        <v>64</v>
      </c>
      <c r="C858" s="91"/>
      <c r="D858" s="70" t="str">
        <f>IFERROR(_xlfn.XLOOKUP(C858, 'Aide et cotations'!$A$121:$A$123, 'Aide et cotations'!$B$121:$B$123), "")</f>
        <v/>
      </c>
      <c r="E858" s="71" t="str" cm="1">
        <f t="array" ref="E858">IF(C858="", "", IF(C858="Non concerné", 0,
   IFERROR(
      MAX(
         _xlfn._xlws.FILTER(
            INDEX('Aide et cotations'!$A$2:$CN$380,, MATCH(B858, 'Aide et cotations'!$A$1:$CN$1, 0)),
            'Aide et cotations'!$A$2:$A$380 = C858
         )
      ),
   "")
))</f>
        <v/>
      </c>
      <c r="F858" s="71" t="str">
        <f>IF('Outil de calcul'!C858="", "", IF('Outil de calcul'!C858="Non concerné", 0, IFERROR(MAX(INDEX('Aide et cotations'!$A$1:$BN$380, 0, MATCH('Outil de calcul'!B858,'Aide et cotations'!$A$1:$CN$1, 0))), "")))</f>
        <v/>
      </c>
    </row>
    <row r="859" spans="2:6" x14ac:dyDescent="0.35">
      <c r="B859" s="73" t="s">
        <v>15</v>
      </c>
      <c r="C859" s="91"/>
      <c r="D859" s="70" t="str">
        <f>IFERROR(_xlfn.XLOOKUP(C859, 'Aide et cotations'!$A$124:$A$126, 'Aide et cotations'!$B$124:$B$126), "")</f>
        <v/>
      </c>
      <c r="E859" s="71" t="str" cm="1">
        <f t="array" ref="E859">IF(C859="", "", IF(C859="Non concerné", 0,
   IFERROR(
      MAX(
         _xlfn._xlws.FILTER(
            INDEX('Aide et cotations'!$A$2:$CN$380,, MATCH(B859, 'Aide et cotations'!$A$1:$CN$1, 0)),
            'Aide et cotations'!$A$2:$A$380 = C859
         )
      ),
   "")
))</f>
        <v/>
      </c>
      <c r="F859" s="71" t="str">
        <f>IF('Outil de calcul'!C859="", "", IF('Outil de calcul'!C859="Non concerné", 0, IFERROR(MAX(INDEX('Aide et cotations'!$A$1:$BN$380, 0, MATCH('Outil de calcul'!B859,'Aide et cotations'!$A$1:$CN$1, 0))), "")))</f>
        <v/>
      </c>
    </row>
    <row r="860" spans="2:6" x14ac:dyDescent="0.35">
      <c r="B860" s="73" t="s">
        <v>65</v>
      </c>
      <c r="C860" s="91"/>
      <c r="D860" s="70" t="str">
        <f>IFERROR(_xlfn.XLOOKUP(C860, 'Aide et cotations'!$A$127:$A$129, 'Aide et cotations'!$B$127:$B$129), "")</f>
        <v/>
      </c>
      <c r="E860" s="71" t="str" cm="1">
        <f t="array" ref="E860">IF(C860="", "", IF(C860="Non concerné", 0,
   IFERROR(
      MAX(
         _xlfn._xlws.FILTER(
            INDEX('Aide et cotations'!$A$2:$CN$380,, MATCH(B860, 'Aide et cotations'!$A$1:$CN$1, 0)),
            'Aide et cotations'!$A$2:$A$380 = C860
         )
      ),
   "")
))</f>
        <v/>
      </c>
      <c r="F860" s="71" t="str">
        <f>IF('Outil de calcul'!C860="", "", IF('Outil de calcul'!C860="Non concerné", 0, IFERROR(MAX(INDEX('Aide et cotations'!$A$1:$BN$380, 0, MATCH('Outil de calcul'!B860,'Aide et cotations'!$A$1:$CN$1, 0))), "")))</f>
        <v/>
      </c>
    </row>
    <row r="861" spans="2:6" ht="31.2" x14ac:dyDescent="0.35">
      <c r="B861" s="69" t="s">
        <v>201</v>
      </c>
      <c r="C861" s="91"/>
      <c r="D861" s="70" t="str">
        <f>IFERROR(_xlfn.XLOOKUP(C861, 'Aide et cotations'!$A$130:$A$134, 'Aide et cotations'!$B$130:$B$134), "")</f>
        <v/>
      </c>
      <c r="E861" s="71" t="str" cm="1">
        <f t="array" ref="E861">IF(C861="", "", IF(C861="Non concerné", 0,
   IFERROR(
      MAX(
         _xlfn._xlws.FILTER(
            INDEX('Aide et cotations'!$A$2:$CN$380,, MATCH(B861, 'Aide et cotations'!$A$1:$CN$1, 0)),
            'Aide et cotations'!$A$2:$A$380 = C861
         )
      ),
   "")
))</f>
        <v/>
      </c>
      <c r="F861" s="71" t="str">
        <f>IF('Outil de calcul'!C861="", "", IF('Outil de calcul'!C861="Non concerné", 0, IFERROR(MAX(INDEX('Aide et cotations'!$A$1:$BN$380, 0, MATCH('Outil de calcul'!B861,'Aide et cotations'!$A$1:$CN$1, 0))), "")))</f>
        <v/>
      </c>
    </row>
    <row r="862" spans="2:6" ht="31.2" x14ac:dyDescent="0.35">
      <c r="B862" s="69" t="s">
        <v>27</v>
      </c>
      <c r="C862" s="97"/>
      <c r="D862" s="74"/>
      <c r="E862" s="75"/>
      <c r="F862" s="75"/>
    </row>
    <row r="863" spans="2:6" x14ac:dyDescent="0.35">
      <c r="B863" s="73" t="s">
        <v>226</v>
      </c>
      <c r="C863" s="91"/>
      <c r="D863" s="70" t="str">
        <f>IFERROR(_xlfn.XLOOKUP(C863, 'Aide et cotations'!$A$135:$A$137, 'Aide et cotations'!$B$135:$B$137), "")</f>
        <v/>
      </c>
      <c r="E863" s="71" t="str" cm="1">
        <f t="array" ref="E863">IF(C863="", "", IF(C863="Non concerné", 0,
   IFERROR(
      MAX(
         _xlfn._xlws.FILTER(
            INDEX('Aide et cotations'!$A$2:$CN$380,, MATCH(B863, 'Aide et cotations'!$A$1:$CN$1, 0)),
            'Aide et cotations'!$A$2:$A$380 = C863
         )
      ),
   "")
))</f>
        <v/>
      </c>
      <c r="F863" s="71" t="str">
        <f>IF('Outil de calcul'!C863="", "", IF('Outil de calcul'!C863="Non concerné", 0, IFERROR(MAX(INDEX('Aide et cotations'!$A$1:$BN$380, 0, MATCH('Outil de calcul'!B863,'Aide et cotations'!$A$1:$CN$1, 0))), "")))</f>
        <v/>
      </c>
    </row>
    <row r="864" spans="2:6" x14ac:dyDescent="0.35">
      <c r="B864" s="73" t="s">
        <v>324</v>
      </c>
      <c r="C864" s="91"/>
      <c r="D864" s="70" t="str">
        <f>IFERROR(_xlfn.XLOOKUP(C864, 'Aide et cotations'!$A$138:$A$140, 'Aide et cotations'!$B$138:$B$140), "")</f>
        <v/>
      </c>
      <c r="E864" s="71" t="str" cm="1">
        <f t="array" ref="E864">IF(C864="", "", IF(C864="Non concerné", 0,
   IFERROR(
      MAX(
         _xlfn._xlws.FILTER(
            INDEX('Aide et cotations'!$A$2:$CN$380,, MATCH(B864, 'Aide et cotations'!$A$1:$CN$1, 0)),
            'Aide et cotations'!$A$2:$A$380 = C864
         )
      ),
   "")
))</f>
        <v/>
      </c>
      <c r="F864" s="71" t="str">
        <f>IF('Outil de calcul'!C864="", "", IF('Outil de calcul'!C864="Non concerné", 0, IFERROR(MAX(INDEX('Aide et cotations'!$A$1:$BN$380, 0, MATCH('Outil de calcul'!B864,'Aide et cotations'!$A$1:$CN$1, 0))), "")))</f>
        <v/>
      </c>
    </row>
    <row r="865" spans="2:6" x14ac:dyDescent="0.35">
      <c r="B865" s="73" t="s">
        <v>325</v>
      </c>
      <c r="C865" s="91"/>
      <c r="D865" s="70" t="str">
        <f>IFERROR(_xlfn.XLOOKUP(C865, 'Aide et cotations'!$A$141:$A$143, 'Aide et cotations'!$B$141:$B$143), "")</f>
        <v/>
      </c>
      <c r="E865" s="71" t="str" cm="1">
        <f t="array" ref="E865">IF(C865="", "", IF(C865="Non concerné", 0,
   IFERROR(
      MAX(
         _xlfn._xlws.FILTER(
            INDEX('Aide et cotations'!$A$2:$CN$380,, MATCH(B865, 'Aide et cotations'!$A$1:$CN$1, 0)),
            'Aide et cotations'!$A$2:$A$380 = C865
         )
      ),
   "")
))</f>
        <v/>
      </c>
      <c r="F865" s="71" t="str">
        <f>IF('Outil de calcul'!C865="", "", IF('Outil de calcul'!C865="Non concerné", 0, IFERROR(MAX(INDEX('Aide et cotations'!$A$1:$BN$380, 0, MATCH('Outil de calcul'!B865,'Aide et cotations'!$A$1:$CN$1, 0))), "")))</f>
        <v/>
      </c>
    </row>
    <row r="866" spans="2:6" x14ac:dyDescent="0.35">
      <c r="B866" s="73" t="s">
        <v>326</v>
      </c>
      <c r="C866" s="91"/>
      <c r="D866" s="70" t="str">
        <f>IFERROR(_xlfn.XLOOKUP(C866, 'Aide et cotations'!$A$144:$A$146, 'Aide et cotations'!$B$144:$B$146), "")</f>
        <v/>
      </c>
      <c r="E866" s="71" t="str" cm="1">
        <f t="array" ref="E866">IF(C866="", "", IF(C866="Non concerné", 0,
   IFERROR(
      MAX(
         _xlfn._xlws.FILTER(
            INDEX('Aide et cotations'!$A$2:$CN$380,, MATCH(B866, 'Aide et cotations'!$A$1:$CN$1, 0)),
            'Aide et cotations'!$A$2:$A$380 = C866
         )
      ),
   "")
))</f>
        <v/>
      </c>
      <c r="F866" s="71" t="str">
        <f>IF('Outil de calcul'!C866="", "", IF('Outil de calcul'!C866="Non concerné", 0, IFERROR(MAX(INDEX('Aide et cotations'!$A$1:$BN$380, 0, MATCH('Outil de calcul'!B866,'Aide et cotations'!$A$1:$CN$1, 0))), "")))</f>
        <v/>
      </c>
    </row>
    <row r="867" spans="2:6" ht="31.2" customHeight="1" x14ac:dyDescent="0.35">
      <c r="B867" s="69" t="s">
        <v>72</v>
      </c>
      <c r="C867" s="91"/>
      <c r="D867" s="70" t="str">
        <f>IFERROR(_xlfn.XLOOKUP(C867, 'Aide et cotations'!$A$147:$A$150, 'Aide et cotations'!$B$147:$B$150), "")</f>
        <v/>
      </c>
      <c r="E867" s="71" t="str" cm="1">
        <f t="array" ref="E867">IF(C867="", "", IF(C867="Non concerné", 0,
   IFERROR(
      MAX(
         _xlfn._xlws.FILTER(
            INDEX('Aide et cotations'!$A$2:$CN$380,, MATCH(B867, 'Aide et cotations'!$A$1:$CN$1, 0)),
            'Aide et cotations'!$A$2:$A$380 = C867
         )
      ),
   "")
))</f>
        <v/>
      </c>
      <c r="F867" s="71" t="str">
        <f>IF('Outil de calcul'!C867="", "", IF('Outil de calcul'!C867="Non concerné", 0, IFERROR(MAX(INDEX('Aide et cotations'!$A$1:$BN$380, 0, MATCH('Outil de calcul'!B867,'Aide et cotations'!$A$1:$CN$1, 0))), "")))</f>
        <v/>
      </c>
    </row>
    <row r="868" spans="2:6" x14ac:dyDescent="0.35">
      <c r="B868" s="69" t="s">
        <v>125</v>
      </c>
      <c r="C868" s="97"/>
      <c r="D868" s="74"/>
      <c r="E868" s="75"/>
      <c r="F868" s="75"/>
    </row>
    <row r="869" spans="2:6" x14ac:dyDescent="0.35">
      <c r="B869" s="73" t="s">
        <v>327</v>
      </c>
      <c r="C869" s="91"/>
      <c r="D869" s="70" t="str">
        <f>IFERROR(_xlfn.XLOOKUP(C869, 'Aide et cotations'!$A$151:$A$153, 'Aide et cotations'!$B$151:$B$153), "")</f>
        <v/>
      </c>
      <c r="E869" s="71" t="str" cm="1">
        <f t="array" ref="E869">IF(C869="", "", IF(C869="Non concerné", 0,
   IFERROR(
      MAX(
         _xlfn._xlws.FILTER(
            INDEX('Aide et cotations'!$A$2:$CN$380,, MATCH(B869, 'Aide et cotations'!$A$1:$CN$1, 0)),
            'Aide et cotations'!$A$2:$A$380 = C869
         )
      ),
   "")
))</f>
        <v/>
      </c>
      <c r="F869" s="71" t="str">
        <f>IF('Outil de calcul'!C869="", "", IF('Outil de calcul'!C869="Non concerné", 0, IFERROR(MAX(INDEX('Aide et cotations'!$A$1:$BN$380, 0, MATCH('Outil de calcul'!B869,'Aide et cotations'!$A$1:$CN$1, 0))), "")))</f>
        <v/>
      </c>
    </row>
    <row r="870" spans="2:6" x14ac:dyDescent="0.35">
      <c r="B870" s="73" t="s">
        <v>328</v>
      </c>
      <c r="C870" s="91"/>
      <c r="D870" s="70" t="str">
        <f>IFERROR(_xlfn.XLOOKUP(C870, 'Aide et cotations'!$A$154:$A$156, 'Aide et cotations'!$B$154:$B$156), "")</f>
        <v/>
      </c>
      <c r="E870" s="71" t="str" cm="1">
        <f t="array" ref="E870">IF(C870="", "", IF(C870="Non concerné", 0,
   IFERROR(
      MAX(
         _xlfn._xlws.FILTER(
            INDEX('Aide et cotations'!$A$2:$CN$380,, MATCH(B870, 'Aide et cotations'!$A$1:$CN$1, 0)),
            'Aide et cotations'!$A$2:$A$380 = C870
         )
      ),
   "")
))</f>
        <v/>
      </c>
      <c r="F870" s="71" t="str">
        <f>IF('Outil de calcul'!C870="", "", IF('Outil de calcul'!C870="Non concerné", 0, IFERROR(MAX(INDEX('Aide et cotations'!$A$1:$BN$380, 0, MATCH('Outil de calcul'!B870,'Aide et cotations'!$A$1:$CN$1, 0))), "")))</f>
        <v/>
      </c>
    </row>
    <row r="871" spans="2:6" x14ac:dyDescent="0.35">
      <c r="B871" s="73" t="s">
        <v>329</v>
      </c>
      <c r="C871" s="91"/>
      <c r="D871" s="70" t="str">
        <f>IFERROR(_xlfn.XLOOKUP(C871, 'Aide et cotations'!$A$157:$A$159, 'Aide et cotations'!$B$157:$B$159), "")</f>
        <v/>
      </c>
      <c r="E871" s="71" t="str" cm="1">
        <f t="array" ref="E871">IF(C871="", "", IF(C871="Non concerné", 0,
   IFERROR(
      MAX(
         _xlfn._xlws.FILTER(
            INDEX('Aide et cotations'!$A$2:$CN$380,, MATCH(B871, 'Aide et cotations'!$A$1:$CN$1, 0)),
            'Aide et cotations'!$A$2:$A$380 = C871
         )
      ),
   "")
))</f>
        <v/>
      </c>
      <c r="F871" s="71" t="str">
        <f>IF('Outil de calcul'!C871="", "", IF('Outil de calcul'!C871="Non concerné", 0, IFERROR(MAX(INDEX('Aide et cotations'!$A$1:$BN$380, 0, MATCH('Outil de calcul'!B871,'Aide et cotations'!$A$1:$CN$1, 0))), "")))</f>
        <v/>
      </c>
    </row>
    <row r="872" spans="2:6" x14ac:dyDescent="0.35">
      <c r="B872" s="73" t="s">
        <v>330</v>
      </c>
      <c r="C872" s="91"/>
      <c r="D872" s="70" t="str">
        <f>IFERROR(_xlfn.XLOOKUP(C872, 'Aide et cotations'!$A$160:$A$162, 'Aide et cotations'!$B$160:$B$162), "")</f>
        <v/>
      </c>
      <c r="E872" s="71" t="str" cm="1">
        <f t="array" ref="E872">IF(C872="", "", IF(C872="Non concerné", 0,
   IFERROR(
      MAX(
         _xlfn._xlws.FILTER(
            INDEX('Aide et cotations'!$A$2:$CN$380,, MATCH(B872, 'Aide et cotations'!$A$1:$CN$1, 0)),
            'Aide et cotations'!$A$2:$A$380 = C872
         )
      ),
   "")
))</f>
        <v/>
      </c>
      <c r="F872" s="71" t="str">
        <f>IF('Outil de calcul'!C872="", "", IF('Outil de calcul'!C872="Non concerné", 0, IFERROR(MAX(INDEX('Aide et cotations'!$A$1:$BN$380, 0, MATCH('Outil de calcul'!B872,'Aide et cotations'!$A$1:$CN$1, 0))), "")))</f>
        <v/>
      </c>
    </row>
    <row r="873" spans="2:6" ht="31.2" customHeight="1" x14ac:dyDescent="0.35">
      <c r="B873" s="69" t="s">
        <v>150</v>
      </c>
      <c r="C873" s="91"/>
      <c r="D873" s="70" t="str">
        <f>IFERROR(_xlfn.XLOOKUP(C873, 'Aide et cotations'!$A$163:$A$166, 'Aide et cotations'!$B$163:$B$166), "")</f>
        <v/>
      </c>
      <c r="E873" s="71" t="str" cm="1">
        <f t="array" ref="E873">IF(C873="", "", IF(C873="Non concerné", 0,
   IFERROR(
      MAX(
         _xlfn._xlws.FILTER(
            INDEX('Aide et cotations'!$A$2:$CN$380,, MATCH(B873, 'Aide et cotations'!$A$1:$CN$1, 0)),
            'Aide et cotations'!$A$2:$A$380 = C873
         )
      ),
   "")
))</f>
        <v/>
      </c>
      <c r="F873" s="71" t="str">
        <f>IF('Outil de calcul'!C873="", "", IF('Outil de calcul'!C873="Non concerné", 0, IFERROR(MAX(INDEX('Aide et cotations'!$A$1:$BN$380, 0, MATCH('Outil de calcul'!B873,'Aide et cotations'!$A$1:$CN$1, 0))), "")))</f>
        <v/>
      </c>
    </row>
    <row r="874" spans="2:6" ht="18" x14ac:dyDescent="0.35">
      <c r="B874" s="112" t="s">
        <v>139</v>
      </c>
      <c r="C874" s="112"/>
      <c r="D874" s="89" t="s">
        <v>246</v>
      </c>
      <c r="E874" s="89" t="s">
        <v>166</v>
      </c>
      <c r="F874" s="89" t="s">
        <v>204</v>
      </c>
    </row>
    <row r="875" spans="2:6" ht="46.95" customHeight="1" x14ac:dyDescent="0.35">
      <c r="B875" s="69" t="s">
        <v>190</v>
      </c>
      <c r="C875" s="91"/>
      <c r="D875" s="70" t="str">
        <f>IFERROR(_xlfn.XLOOKUP(C875, 'Aide et cotations'!$A$167:$A$169, 'Aide et cotations'!$B$167:$B$169), "")</f>
        <v/>
      </c>
      <c r="E875" s="71" t="str" cm="1">
        <f t="array" ref="E875">IF(C875="", "", IF(C875="Non concerné", 0,
   IFERROR(
      MAX(
         _xlfn._xlws.FILTER(
            INDEX('Aide et cotations'!$A$2:$CN$380,, MATCH(B875, 'Aide et cotations'!$A$1:$CN$1, 0)),
            'Aide et cotations'!$A$2:$A$380 = C875
         )
      ),
   "")
))</f>
        <v/>
      </c>
      <c r="F875" s="71" t="str">
        <f>IF('Outil de calcul'!C875="", "", IF('Outil de calcul'!C875="Non concerné", 0, IFERROR(MAX(INDEX('Aide et cotations'!$A$1:$BN$380, 0, MATCH('Outil de calcul'!B875,'Aide et cotations'!$A$1:$CN$1, 0))), "")))</f>
        <v/>
      </c>
    </row>
    <row r="876" spans="2:6" x14ac:dyDescent="0.35">
      <c r="B876" s="69" t="s">
        <v>91</v>
      </c>
      <c r="C876" s="97"/>
      <c r="D876" s="74"/>
      <c r="E876" s="75"/>
      <c r="F876" s="75"/>
    </row>
    <row r="877" spans="2:6" x14ac:dyDescent="0.35">
      <c r="B877" s="73" t="s">
        <v>29</v>
      </c>
      <c r="C877" s="91"/>
      <c r="D877" s="70" t="str">
        <f>IFERROR(_xlfn.XLOOKUP(C877, 'Aide et cotations'!$A$170:$A$173, 'Aide et cotations'!$B$170:$B$173), "")</f>
        <v/>
      </c>
      <c r="E877" s="71" t="str" cm="1">
        <f t="array" ref="E877">IF(C877="", "", IF(C877="Non concerné", 0,
   IFERROR(
      MAX(
         _xlfn._xlws.FILTER(
            INDEX('Aide et cotations'!$A$2:$CN$380,, MATCH(B877, 'Aide et cotations'!$A$1:$CN$1, 0)),
            'Aide et cotations'!$A$2:$A$380 = C877
         )
      ),
   "")
))</f>
        <v/>
      </c>
      <c r="F877" s="71" t="str">
        <f>IF('Outil de calcul'!C877="", "", IF('Outil de calcul'!C877="Non concerné", 0, IFERROR(MAX(INDEX('Aide et cotations'!$A$1:$BN$380, 0, MATCH('Outil de calcul'!B877,'Aide et cotations'!$A$1:$CN$1, 0))), "")))</f>
        <v/>
      </c>
    </row>
    <row r="878" spans="2:6" x14ac:dyDescent="0.35">
      <c r="B878" s="73" t="s">
        <v>82</v>
      </c>
      <c r="C878" s="91"/>
      <c r="D878" s="70" t="str">
        <f>IFERROR(_xlfn.XLOOKUP(C878, 'Aide et cotations'!$A$174:$A$177, 'Aide et cotations'!$B$174:$B$177), "")</f>
        <v/>
      </c>
      <c r="E878" s="71" t="str" cm="1">
        <f t="array" ref="E878">IF(C878="", "", IF(C878="Non concerné", 0,
   IFERROR(
      MAX(
         _xlfn._xlws.FILTER(
            INDEX('Aide et cotations'!$A$2:$CN$380,, MATCH(B878, 'Aide et cotations'!$A$1:$CN$1, 0)),
            'Aide et cotations'!$A$2:$A$380 = C878
         )
      ),
   "")
))</f>
        <v/>
      </c>
      <c r="F878" s="71" t="str">
        <f>IF('Outil de calcul'!C878="", "", IF('Outil de calcul'!C878="Non concerné", 0, IFERROR(MAX(INDEX('Aide et cotations'!$A$1:$BN$380, 0, MATCH('Outil de calcul'!B878,'Aide et cotations'!$A$1:$CN$1, 0))), "")))</f>
        <v/>
      </c>
    </row>
    <row r="879" spans="2:6" ht="31.2" customHeight="1" x14ac:dyDescent="0.35">
      <c r="B879" s="73" t="s">
        <v>126</v>
      </c>
      <c r="C879" s="91"/>
      <c r="D879" s="70" t="str">
        <f>IFERROR(_xlfn.XLOOKUP(C879, 'Aide et cotations'!$A$178:$A$181, 'Aide et cotations'!$B$178:$B$181), "")</f>
        <v/>
      </c>
      <c r="E879" s="71" t="str" cm="1">
        <f t="array" ref="E879">IF(C879="", "", IF(C879="Non concerné", 0,
   IFERROR(
      MAX(
         _xlfn._xlws.FILTER(
            INDEX('Aide et cotations'!$A$2:$CN$380,, MATCH(B879, 'Aide et cotations'!$A$1:$CN$1, 0)),
            'Aide et cotations'!$A$2:$A$380 = C879
         )
      ),
   "")
))</f>
        <v/>
      </c>
      <c r="F879" s="71" t="str">
        <f>IF('Outil de calcul'!C879="", "", IF('Outil de calcul'!C879="Non concerné", 0, IFERROR(MAX(INDEX('Aide et cotations'!$A$1:$BN$380, 0, MATCH('Outil de calcul'!B879,'Aide et cotations'!$A$1:$CN$1, 0))), "")))</f>
        <v/>
      </c>
    </row>
    <row r="880" spans="2:6" x14ac:dyDescent="0.35">
      <c r="B880" s="73" t="s">
        <v>31</v>
      </c>
      <c r="C880" s="91"/>
      <c r="D880" s="70" t="str">
        <f>IFERROR(_xlfn.XLOOKUP(C880, 'Aide et cotations'!$A$182:$A$185, 'Aide et cotations'!$B$182:$B$185), "")</f>
        <v/>
      </c>
      <c r="E880" s="71" t="str" cm="1">
        <f t="array" ref="E880">IF(C880="", "", IF(C880="Non concerné", 0,
   IFERROR(
      MAX(
         _xlfn._xlws.FILTER(
            INDEX('Aide et cotations'!$A$2:$CN$380,, MATCH(B880, 'Aide et cotations'!$A$1:$CN$1, 0)),
            'Aide et cotations'!$A$2:$A$380 = C880
         )
      ),
   "")
))</f>
        <v/>
      </c>
      <c r="F880" s="71" t="str">
        <f>IF('Outil de calcul'!C880="", "", IF('Outil de calcul'!C880="Non concerné", 0, IFERROR(MAX(INDEX('Aide et cotations'!$A$1:$BN$380, 0, MATCH('Outil de calcul'!B880,'Aide et cotations'!$A$1:$CN$1, 0))), "")))</f>
        <v/>
      </c>
    </row>
    <row r="881" spans="2:6" x14ac:dyDescent="0.35">
      <c r="B881" s="73" t="s">
        <v>30</v>
      </c>
      <c r="C881" s="91"/>
      <c r="D881" s="70" t="str">
        <f>IFERROR(_xlfn.XLOOKUP(C881, 'Aide et cotations'!$A$186:$A$189, 'Aide et cotations'!$B$186:$B$189), "")</f>
        <v/>
      </c>
      <c r="E881" s="71" t="str" cm="1">
        <f t="array" ref="E881">IF(C881="", "", IF(C881="Non concerné", 0,
   IFERROR(
      MAX(
         _xlfn._xlws.FILTER(
            INDEX('Aide et cotations'!$A$2:$CN$380,, MATCH(B881, 'Aide et cotations'!$A$1:$CN$1, 0)),
            'Aide et cotations'!$A$2:$A$380 = C881
         )
      ),
   "")
))</f>
        <v/>
      </c>
      <c r="F881" s="71" t="str">
        <f>IF('Outil de calcul'!C881="", "", IF('Outil de calcul'!C881="Non concerné", 0, IFERROR(MAX(INDEX('Aide et cotations'!$A$1:$BN$380, 0, MATCH('Outil de calcul'!B881,'Aide et cotations'!$A$1:$CN$1, 0))), "")))</f>
        <v/>
      </c>
    </row>
    <row r="882" spans="2:6" ht="46.95" customHeight="1" x14ac:dyDescent="0.35">
      <c r="B882" s="69" t="s">
        <v>88</v>
      </c>
      <c r="C882" s="91"/>
      <c r="D882" s="70" t="str">
        <f>IFERROR(_xlfn.XLOOKUP(C882, 'Aide et cotations'!$A$190:$A$194, 'Aide et cotations'!$B$190:$B$194), "")</f>
        <v/>
      </c>
      <c r="E882" s="71" t="str" cm="1">
        <f t="array" ref="E882">IF(C882="", "", IF(C882="Non concerné", 0,
   IFERROR(
      MAX(
         _xlfn._xlws.FILTER(
            INDEX('Aide et cotations'!$A$2:$CN$380,, MATCH(B882, 'Aide et cotations'!$A$1:$CN$1, 0)),
            'Aide et cotations'!$A$2:$A$380 = C882
         )
      ),
   "")
))</f>
        <v/>
      </c>
      <c r="F882" s="71" t="str">
        <f>IF('Outil de calcul'!C882="", "", IF('Outil de calcul'!C882="Non concerné", 0, IFERROR(MAX(INDEX('Aide et cotations'!$A$1:$BN$380, 0, MATCH('Outil de calcul'!B882,'Aide et cotations'!$A$1:$CN$1, 0))), "")))</f>
        <v/>
      </c>
    </row>
    <row r="883" spans="2:6" x14ac:dyDescent="0.35">
      <c r="B883" s="69" t="s">
        <v>92</v>
      </c>
      <c r="C883" s="91"/>
      <c r="D883" s="70" t="str">
        <f>IFERROR(_xlfn.XLOOKUP(C883, 'Aide et cotations'!$A$195:$A$200, 'Aide et cotations'!$B$195:$B$200), "")</f>
        <v/>
      </c>
      <c r="E883" s="71" t="str" cm="1">
        <f t="array" ref="E883">IF(C883="", "", IF(C883="Non concerné", 0,
   IFERROR(
      MAX(
         _xlfn._xlws.FILTER(
            INDEX('Aide et cotations'!$A$2:$CN$380,, MATCH(B883, 'Aide et cotations'!$A$1:$CN$1, 0)),
            'Aide et cotations'!$A$2:$A$380 = C883
         )
      ),
   "")
))</f>
        <v/>
      </c>
      <c r="F883" s="71" t="str">
        <f>IF('Outil de calcul'!C883="", "", IF('Outil de calcul'!C883="Non concerné", 0, IFERROR(MAX(INDEX('Aide et cotations'!$A$1:$BN$380, 0, MATCH('Outil de calcul'!B883,'Aide et cotations'!$A$1:$CN$1, 0))), "")))</f>
        <v/>
      </c>
    </row>
    <row r="884" spans="2:6" ht="18" x14ac:dyDescent="0.35">
      <c r="B884" s="112" t="s">
        <v>140</v>
      </c>
      <c r="C884" s="112"/>
      <c r="D884" s="89" t="s">
        <v>246</v>
      </c>
      <c r="E884" s="89" t="s">
        <v>166</v>
      </c>
      <c r="F884" s="89" t="s">
        <v>204</v>
      </c>
    </row>
    <row r="885" spans="2:6" ht="62.4" customHeight="1" x14ac:dyDescent="0.35">
      <c r="B885" s="69" t="s">
        <v>6</v>
      </c>
      <c r="C885" s="91"/>
      <c r="D885" s="70" t="str">
        <f>IFERROR(_xlfn.XLOOKUP(C885, 'Aide et cotations'!$A$201:$A$204, 'Aide et cotations'!$B$201:$B$204), "")</f>
        <v/>
      </c>
      <c r="E885" s="71" t="str" cm="1">
        <f t="array" ref="E885">IF(C885="", "", IF(C885="Non concerné", 0,
   IFERROR(
      MAX(
         _xlfn._xlws.FILTER(
            INDEX('Aide et cotations'!$A$2:$CN$380,, MATCH(B885, 'Aide et cotations'!$A$1:$CN$1, 0)),
            'Aide et cotations'!$A$2:$A$380 = C885
         )
      ),
   "")
))</f>
        <v/>
      </c>
      <c r="F885" s="71" t="str">
        <f>IF('Outil de calcul'!C885="", "", IF('Outil de calcul'!C885="Non concerné", 0, IFERROR(MAX(INDEX('Aide et cotations'!$A$1:$BN$380, 0, MATCH('Outil de calcul'!B885,'Aide et cotations'!$A$1:$CN$1, 0))), "")))</f>
        <v/>
      </c>
    </row>
    <row r="886" spans="2:6" x14ac:dyDescent="0.35">
      <c r="B886" s="69" t="s">
        <v>7</v>
      </c>
      <c r="C886" s="91"/>
      <c r="D886" s="70" t="str">
        <f>IFERROR(_xlfn.XLOOKUP(C886, 'Aide et cotations'!$A$205:$A$208, 'Aide et cotations'!$B$205:$B$208), "")</f>
        <v/>
      </c>
      <c r="E886" s="71" t="str" cm="1">
        <f t="array" ref="E886">IF(C886="", "", IF(C886="Non concerné", 0,
   IFERROR(
      MAX(
         _xlfn._xlws.FILTER(
            INDEX('Aide et cotations'!$A$2:$CN$380,, MATCH(B886, 'Aide et cotations'!$A$1:$CN$1, 0)),
            'Aide et cotations'!$A$2:$A$380 = C886
         )
      ),
   "")
))</f>
        <v/>
      </c>
      <c r="F886" s="71" t="str">
        <f>IF('Outil de calcul'!C886="", "", IF('Outil de calcul'!C886="Non concerné", 0, IFERROR(MAX(INDEX('Aide et cotations'!$A$1:$BN$380, 0, MATCH('Outil de calcul'!B886,'Aide et cotations'!$A$1:$CN$1, 0))), "")))</f>
        <v/>
      </c>
    </row>
    <row r="887" spans="2:6" ht="31.2" customHeight="1" x14ac:dyDescent="0.35">
      <c r="B887" s="69" t="s">
        <v>16</v>
      </c>
      <c r="C887" s="91"/>
      <c r="D887" s="70" t="str">
        <f>IFERROR(_xlfn.XLOOKUP(C887, 'Aide et cotations'!$A$209:$A$213, 'Aide et cotations'!$B$209:$B$213), "")</f>
        <v/>
      </c>
      <c r="E887" s="71" t="str" cm="1">
        <f t="array" ref="E887">IF(C887="", "", IF(C887="Non concerné", 0,
   IFERROR(
      MAX(
         _xlfn._xlws.FILTER(
            INDEX('Aide et cotations'!$A$2:$CN$380,, MATCH(B887, 'Aide et cotations'!$A$1:$CN$1, 0)),
            'Aide et cotations'!$A$2:$A$380 = C887
         )
      ),
   "")
))</f>
        <v/>
      </c>
      <c r="F887" s="71" t="str">
        <f>IF('Outil de calcul'!C887="", "", IF('Outil de calcul'!C887="Non concerné", 0, IFERROR(MAX(INDEX('Aide et cotations'!$A$1:$BN$380, 0, MATCH('Outil de calcul'!B887,'Aide et cotations'!$A$1:$CN$1, 0))), "")))</f>
        <v/>
      </c>
    </row>
    <row r="888" spans="2:6" ht="4.2" customHeight="1" x14ac:dyDescent="0.35"/>
    <row r="889" spans="2:6" ht="18" x14ac:dyDescent="0.4">
      <c r="B889" s="113" t="s">
        <v>244</v>
      </c>
      <c r="C889" s="113"/>
      <c r="D889" s="113"/>
      <c r="E889" s="113"/>
      <c r="F889" s="113"/>
    </row>
    <row r="890" spans="2:6" ht="4.2" customHeight="1" x14ac:dyDescent="0.35"/>
    <row r="891" spans="2:6" ht="18" x14ac:dyDescent="0.35">
      <c r="B891" s="112" t="s">
        <v>58</v>
      </c>
      <c r="C891" s="112"/>
      <c r="D891" s="89" t="s">
        <v>246</v>
      </c>
      <c r="E891" s="89" t="s">
        <v>166</v>
      </c>
      <c r="F891" s="89" t="s">
        <v>204</v>
      </c>
    </row>
    <row r="892" spans="2:6" ht="62.4" customHeight="1" x14ac:dyDescent="0.35">
      <c r="B892" s="69" t="s">
        <v>57</v>
      </c>
      <c r="C892" s="91"/>
      <c r="D892" s="70" t="str">
        <f>IFERROR(_xlfn.XLOOKUP(C892, 'Aide et cotations'!$A$88:$A$92, 'Aide et cotations'!$B$88:$B$92), "")</f>
        <v/>
      </c>
      <c r="E892" s="71" t="str" cm="1">
        <f t="array" ref="E892">IF(C892="", "", IF(C892="Non concerné", 0,
   IFERROR(
      MAX(
         _xlfn._xlws.FILTER(
            INDEX('Aide et cotations'!$A$2:$CN$380,, MATCH(B892, 'Aide et cotations'!$A$1:$CN$1, 0)),
            'Aide et cotations'!$A$2:$A$380 = C892
         )
      ),
   "")
))</f>
        <v/>
      </c>
      <c r="F892" s="71" t="str">
        <f>IF('Outil de calcul'!C892="", "", IF('Outil de calcul'!C892="Non concerné", 0, IFERROR(MAX(INDEX('Aide et cotations'!$A$1:$BN$380, 0, MATCH('Outil de calcul'!B892,'Aide et cotations'!$A$1:$CN$1, 0))), "")))</f>
        <v/>
      </c>
    </row>
    <row r="893" spans="2:6" x14ac:dyDescent="0.35">
      <c r="B893" s="69" t="s">
        <v>23</v>
      </c>
      <c r="C893" s="96"/>
      <c r="D893" s="74"/>
      <c r="E893" s="75"/>
      <c r="F893" s="75"/>
    </row>
    <row r="894" spans="2:6" ht="62.4" customHeight="1" x14ac:dyDescent="0.35">
      <c r="B894" s="73" t="s">
        <v>59</v>
      </c>
      <c r="C894" s="91"/>
      <c r="D894" s="70" t="str">
        <f>IFERROR(_xlfn.XLOOKUP(C894, 'Aide et cotations'!$A$93:$A$95, 'Aide et cotations'!$B$93:$B$95), "")</f>
        <v/>
      </c>
      <c r="E894" s="71" t="str" cm="1">
        <f t="array" ref="E894">IF(C894="", "", IF(C894="Non concerné", 0,
   IFERROR(
      MAX(
         _xlfn._xlws.FILTER(
            INDEX('Aide et cotations'!$A$2:$CN$380,, MATCH(B894, 'Aide et cotations'!$A$1:$CN$1, 0)),
            'Aide et cotations'!$A$2:$A$380 = C894
         )
      ),
   "")
))</f>
        <v/>
      </c>
      <c r="F894" s="71" t="str">
        <f>IF('Outil de calcul'!C894="", "", IF('Outil de calcul'!C894="Non concerné", 0, IFERROR(MAX(INDEX('Aide et cotations'!$A$1:$BN$380, 0, MATCH('Outil de calcul'!B894,'Aide et cotations'!$A$1:$CN$1, 0))), "")))</f>
        <v/>
      </c>
    </row>
    <row r="895" spans="2:6" ht="46.95" customHeight="1" x14ac:dyDescent="0.35">
      <c r="B895" s="73" t="s">
        <v>60</v>
      </c>
      <c r="C895" s="91"/>
      <c r="D895" s="70" t="str">
        <f>IFERROR(_xlfn.XLOOKUP(C895, 'Aide et cotations'!$A$96:$A$98, 'Aide et cotations'!$B$96:$B$98), "")</f>
        <v/>
      </c>
      <c r="E895" s="71" t="str" cm="1">
        <f t="array" ref="E895">IF(C895="", "", IF(C895="Non concerné", 0,
   IFERROR(
      MAX(
         _xlfn._xlws.FILTER(
            INDEX('Aide et cotations'!$A$2:$CN$380,, MATCH(B895, 'Aide et cotations'!$A$1:$CN$1, 0)),
            'Aide et cotations'!$A$2:$A$380 = C895
         )
      ),
   "")
))</f>
        <v/>
      </c>
      <c r="F895" s="71" t="str">
        <f>IF('Outil de calcul'!C895="", "", IF('Outil de calcul'!C895="Non concerné", 0, IFERROR(MAX(INDEX('Aide et cotations'!$A$1:$BN$380, 0, MATCH('Outil de calcul'!B895,'Aide et cotations'!$A$1:$CN$1, 0))), "")))</f>
        <v/>
      </c>
    </row>
    <row r="896" spans="2:6" ht="46.95" customHeight="1" x14ac:dyDescent="0.35">
      <c r="B896" s="73" t="s">
        <v>62</v>
      </c>
      <c r="C896" s="91"/>
      <c r="D896" s="70" t="str">
        <f>IFERROR(_xlfn.XLOOKUP(C896, 'Aide et cotations'!$A$99:$A$101, 'Aide et cotations'!$B$99:$B$101), "")</f>
        <v/>
      </c>
      <c r="E896" s="71" t="str" cm="1">
        <f t="array" ref="E896">IF(C896="", "", IF(C896="Non concerné", 0,
   IFERROR(
      MAX(
         _xlfn._xlws.FILTER(
            INDEX('Aide et cotations'!$A$2:$CN$380,, MATCH(B896, 'Aide et cotations'!$A$1:$CN$1, 0)),
            'Aide et cotations'!$A$2:$A$380 = C896
         )
      ),
   "")
))</f>
        <v/>
      </c>
      <c r="F896" s="71" t="str">
        <f>IF('Outil de calcul'!C896="", "", IF('Outil de calcul'!C896="Non concerné", 0, IFERROR(MAX(INDEX('Aide et cotations'!$A$1:$BN$380, 0, MATCH('Outil de calcul'!B896,'Aide et cotations'!$A$1:$CN$1, 0))), "")))</f>
        <v/>
      </c>
    </row>
    <row r="897" spans="2:6" ht="31.2" customHeight="1" x14ac:dyDescent="0.35">
      <c r="B897" s="73" t="s">
        <v>61</v>
      </c>
      <c r="C897" s="91"/>
      <c r="D897" s="70" t="str">
        <f>IFERROR(_xlfn.XLOOKUP(C897, 'Aide et cotations'!$A$102:$A$104, 'Aide et cotations'!$B$102:$B$104), "")</f>
        <v/>
      </c>
      <c r="E897" s="71" t="str" cm="1">
        <f t="array" ref="E897">IF(C897="", "", IF(C897="Non concerné", 0,
   IFERROR(
      MAX(
         _xlfn._xlws.FILTER(
            INDEX('Aide et cotations'!$A$2:$CN$380,, MATCH(B897, 'Aide et cotations'!$A$1:$CN$1, 0)),
            'Aide et cotations'!$A$2:$A$380 = C897
         )
      ),
   "")
))</f>
        <v/>
      </c>
      <c r="F897" s="71" t="str">
        <f>IF('Outil de calcul'!C897="", "", IF('Outil de calcul'!C897="Non concerné", 0, IFERROR(MAX(INDEX('Aide et cotations'!$A$1:$BN$380, 0, MATCH('Outil de calcul'!B897,'Aide et cotations'!$A$1:$CN$1, 0))), "")))</f>
        <v/>
      </c>
    </row>
    <row r="898" spans="2:6" ht="18" x14ac:dyDescent="0.35">
      <c r="B898" s="112" t="s">
        <v>141</v>
      </c>
      <c r="C898" s="112"/>
      <c r="D898" s="89" t="s">
        <v>246</v>
      </c>
      <c r="E898" s="89" t="s">
        <v>166</v>
      </c>
      <c r="F898" s="89" t="s">
        <v>204</v>
      </c>
    </row>
    <row r="899" spans="2:6" ht="46.95" customHeight="1" x14ac:dyDescent="0.35">
      <c r="B899" s="69" t="s">
        <v>145</v>
      </c>
      <c r="C899" s="91"/>
      <c r="D899" s="70" t="str">
        <f>IFERROR(_xlfn.XLOOKUP(C899, 'Aide et cotations'!$A$105:$A$108, 'Aide et cotations'!$B$105:$B$108), "")</f>
        <v/>
      </c>
      <c r="E899" s="71" t="str" cm="1">
        <f t="array" ref="E899">IF(C899="", "", IF(C899="Non concerné", 0,
   IFERROR(
      MAX(
         _xlfn._xlws.FILTER(
            INDEX('Aide et cotations'!$A$2:$CN$380,, MATCH(B899, 'Aide et cotations'!$A$1:$CN$1, 0)),
            'Aide et cotations'!$A$2:$A$380 = C899
         )
      ),
   "")
))</f>
        <v/>
      </c>
      <c r="F899" s="71" t="str">
        <f>IF('Outil de calcul'!C899="", "", IF('Outil de calcul'!C899="Non concerné", 0, IFERROR(MAX(INDEX('Aide et cotations'!$A$1:$BN$380, 0, MATCH('Outil de calcul'!B899,'Aide et cotations'!$A$1:$CN$1, 0))), "")))</f>
        <v/>
      </c>
    </row>
    <row r="900" spans="2:6" ht="46.95" customHeight="1" x14ac:dyDescent="0.35">
      <c r="B900" s="72" t="s">
        <v>225</v>
      </c>
      <c r="C900" s="91"/>
      <c r="D900" s="70" t="str">
        <f>IFERROR(_xlfn.XLOOKUP(C900, 'Aide et cotations'!$A$109:$A$111, 'Aide et cotations'!$B$109:$B$111), "")</f>
        <v/>
      </c>
      <c r="E900" s="71" t="str" cm="1">
        <f t="array" ref="E900">IF(C900="", "", IF(C900="Non concerné", 0,
   IFERROR(
      MAX(
         _xlfn._xlws.FILTER(
            INDEX('Aide et cotations'!$A$2:$CN$380,, MATCH(B900, 'Aide et cotations'!$A$1:$CN$1, 0)),
            'Aide et cotations'!$A$2:$A$380 = C900
         )
      ),
   "")
))</f>
        <v/>
      </c>
      <c r="F900" s="71" t="str">
        <f>IF('Outil de calcul'!C900="", "", IF('Outil de calcul'!C900="Non concerné", 0, IFERROR(MAX(INDEX('Aide et cotations'!$A$1:$BN$380, 0, MATCH('Outil de calcul'!B900,'Aide et cotations'!$A$1:$CN$1, 0))), "")))</f>
        <v/>
      </c>
    </row>
    <row r="901" spans="2:6" x14ac:dyDescent="0.35">
      <c r="B901" s="69" t="s">
        <v>12</v>
      </c>
      <c r="C901" s="97"/>
      <c r="D901" s="74"/>
      <c r="E901" s="75"/>
      <c r="F901" s="75"/>
    </row>
    <row r="902" spans="2:6" x14ac:dyDescent="0.35">
      <c r="B902" s="73" t="s">
        <v>63</v>
      </c>
      <c r="C902" s="91"/>
      <c r="D902" s="70" t="str">
        <f>IFERROR(_xlfn.XLOOKUP(C902, 'Aide et cotations'!$A$112:$A$114, 'Aide et cotations'!$B$112:$B$114), "")</f>
        <v/>
      </c>
      <c r="E902" s="71" t="str" cm="1">
        <f t="array" ref="E902">IF(C902="", "", IF(C902="Non concerné", 0,
   IFERROR(
      MAX(
         _xlfn._xlws.FILTER(
            INDEX('Aide et cotations'!$A$2:$CN$380,, MATCH(B902, 'Aide et cotations'!$A$1:$CN$1, 0)),
            'Aide et cotations'!$A$2:$A$380 = C902
         )
      ),
   "")
))</f>
        <v/>
      </c>
      <c r="F902" s="71" t="str">
        <f>IF('Outil de calcul'!C902="", "", IF('Outil de calcul'!C902="Non concerné", 0, IFERROR(MAX(INDEX('Aide et cotations'!$A$1:$BN$380, 0, MATCH('Outil de calcul'!B902,'Aide et cotations'!$A$1:$CN$1, 0))), "")))</f>
        <v/>
      </c>
    </row>
    <row r="903" spans="2:6" x14ac:dyDescent="0.35">
      <c r="B903" s="73" t="s">
        <v>13</v>
      </c>
      <c r="C903" s="91"/>
      <c r="D903" s="70" t="str">
        <f>IFERROR(_xlfn.XLOOKUP(C903, 'Aide et cotations'!$A$115:$A$117, 'Aide et cotations'!$B$115:$B$117), "")</f>
        <v/>
      </c>
      <c r="E903" s="71" t="str" cm="1">
        <f t="array" ref="E903">IF(C903="", "", IF(C903="Non concerné", 0,
   IFERROR(
      MAX(
         _xlfn._xlws.FILTER(
            INDEX('Aide et cotations'!$A$2:$CN$380,, MATCH(B903, 'Aide et cotations'!$A$1:$CN$1, 0)),
            'Aide et cotations'!$A$2:$A$380 = C903
         )
      ),
   "")
))</f>
        <v/>
      </c>
      <c r="F903" s="71" t="str">
        <f>IF('Outil de calcul'!C903="", "", IF('Outil de calcul'!C903="Non concerné", 0, IFERROR(MAX(INDEX('Aide et cotations'!$A$1:$BN$380, 0, MATCH('Outil de calcul'!B903,'Aide et cotations'!$A$1:$CN$1, 0))), "")))</f>
        <v/>
      </c>
    </row>
    <row r="904" spans="2:6" x14ac:dyDescent="0.35">
      <c r="B904" s="73" t="s">
        <v>14</v>
      </c>
      <c r="C904" s="91"/>
      <c r="D904" s="70" t="str">
        <f>IFERROR(_xlfn.XLOOKUP(C904, 'Aide et cotations'!$A$118:$A$120, 'Aide et cotations'!$B$118:$B$120), "")</f>
        <v/>
      </c>
      <c r="E904" s="71" t="str" cm="1">
        <f t="array" ref="E904">IF(C904="", "", IF(C904="Non concerné", 0,
   IFERROR(
      MAX(
         _xlfn._xlws.FILTER(
            INDEX('Aide et cotations'!$A$2:$CN$380,, MATCH(B904, 'Aide et cotations'!$A$1:$CN$1, 0)),
            'Aide et cotations'!$A$2:$A$380 = C904
         )
      ),
   "")
))</f>
        <v/>
      </c>
      <c r="F904" s="71" t="str">
        <f>IF('Outil de calcul'!C904="", "", IF('Outil de calcul'!C904="Non concerné", 0, IFERROR(MAX(INDEX('Aide et cotations'!$A$1:$BN$380, 0, MATCH('Outil de calcul'!B904,'Aide et cotations'!$A$1:$CN$1, 0))), "")))</f>
        <v/>
      </c>
    </row>
    <row r="905" spans="2:6" x14ac:dyDescent="0.35">
      <c r="B905" s="73" t="s">
        <v>64</v>
      </c>
      <c r="C905" s="91"/>
      <c r="D905" s="70" t="str">
        <f>IFERROR(_xlfn.XLOOKUP(C905, 'Aide et cotations'!$A$121:$A$123, 'Aide et cotations'!$B$121:$B$123), "")</f>
        <v/>
      </c>
      <c r="E905" s="71" t="str" cm="1">
        <f t="array" ref="E905">IF(C905="", "", IF(C905="Non concerné", 0,
   IFERROR(
      MAX(
         _xlfn._xlws.FILTER(
            INDEX('Aide et cotations'!$A$2:$CN$380,, MATCH(B905, 'Aide et cotations'!$A$1:$CN$1, 0)),
            'Aide et cotations'!$A$2:$A$380 = C905
         )
      ),
   "")
))</f>
        <v/>
      </c>
      <c r="F905" s="71" t="str">
        <f>IF('Outil de calcul'!C905="", "", IF('Outil de calcul'!C905="Non concerné", 0, IFERROR(MAX(INDEX('Aide et cotations'!$A$1:$BN$380, 0, MATCH('Outil de calcul'!B905,'Aide et cotations'!$A$1:$CN$1, 0))), "")))</f>
        <v/>
      </c>
    </row>
    <row r="906" spans="2:6" x14ac:dyDescent="0.35">
      <c r="B906" s="73" t="s">
        <v>15</v>
      </c>
      <c r="C906" s="91"/>
      <c r="D906" s="70" t="str">
        <f>IFERROR(_xlfn.XLOOKUP(C906, 'Aide et cotations'!$A$124:$A$126, 'Aide et cotations'!$B$124:$B$126), "")</f>
        <v/>
      </c>
      <c r="E906" s="71" t="str" cm="1">
        <f t="array" ref="E906">IF(C906="", "", IF(C906="Non concerné", 0,
   IFERROR(
      MAX(
         _xlfn._xlws.FILTER(
            INDEX('Aide et cotations'!$A$2:$CN$380,, MATCH(B906, 'Aide et cotations'!$A$1:$CN$1, 0)),
            'Aide et cotations'!$A$2:$A$380 = C906
         )
      ),
   "")
))</f>
        <v/>
      </c>
      <c r="F906" s="71" t="str">
        <f>IF('Outil de calcul'!C906="", "", IF('Outil de calcul'!C906="Non concerné", 0, IFERROR(MAX(INDEX('Aide et cotations'!$A$1:$BN$380, 0, MATCH('Outil de calcul'!B906,'Aide et cotations'!$A$1:$CN$1, 0))), "")))</f>
        <v/>
      </c>
    </row>
    <row r="907" spans="2:6" x14ac:dyDescent="0.35">
      <c r="B907" s="73" t="s">
        <v>65</v>
      </c>
      <c r="C907" s="91"/>
      <c r="D907" s="70" t="str">
        <f>IFERROR(_xlfn.XLOOKUP(C907, 'Aide et cotations'!$A$127:$A$129, 'Aide et cotations'!$B$127:$B$129), "")</f>
        <v/>
      </c>
      <c r="E907" s="71" t="str" cm="1">
        <f t="array" ref="E907">IF(C907="", "", IF(C907="Non concerné", 0,
   IFERROR(
      MAX(
         _xlfn._xlws.FILTER(
            INDEX('Aide et cotations'!$A$2:$CN$380,, MATCH(B907, 'Aide et cotations'!$A$1:$CN$1, 0)),
            'Aide et cotations'!$A$2:$A$380 = C907
         )
      ),
   "")
))</f>
        <v/>
      </c>
      <c r="F907" s="71" t="str">
        <f>IF('Outil de calcul'!C907="", "", IF('Outil de calcul'!C907="Non concerné", 0, IFERROR(MAX(INDEX('Aide et cotations'!$A$1:$BN$380, 0, MATCH('Outil de calcul'!B907,'Aide et cotations'!$A$1:$CN$1, 0))), "")))</f>
        <v/>
      </c>
    </row>
    <row r="908" spans="2:6" ht="31.2" x14ac:dyDescent="0.35">
      <c r="B908" s="69" t="s">
        <v>201</v>
      </c>
      <c r="C908" s="91"/>
      <c r="D908" s="70" t="str">
        <f>IFERROR(_xlfn.XLOOKUP(C908, 'Aide et cotations'!$A$130:$A$134, 'Aide et cotations'!$B$130:$B$134), "")</f>
        <v/>
      </c>
      <c r="E908" s="71" t="str" cm="1">
        <f t="array" ref="E908">IF(C908="", "", IF(C908="Non concerné", 0,
   IFERROR(
      MAX(
         _xlfn._xlws.FILTER(
            INDEX('Aide et cotations'!$A$2:$CN$380,, MATCH(B908, 'Aide et cotations'!$A$1:$CN$1, 0)),
            'Aide et cotations'!$A$2:$A$380 = C908
         )
      ),
   "")
))</f>
        <v/>
      </c>
      <c r="F908" s="71" t="str">
        <f>IF('Outil de calcul'!C908="", "", IF('Outil de calcul'!C908="Non concerné", 0, IFERROR(MAX(INDEX('Aide et cotations'!$A$1:$BN$380, 0, MATCH('Outil de calcul'!B908,'Aide et cotations'!$A$1:$CN$1, 0))), "")))</f>
        <v/>
      </c>
    </row>
    <row r="909" spans="2:6" ht="31.2" x14ac:dyDescent="0.35">
      <c r="B909" s="69" t="s">
        <v>27</v>
      </c>
      <c r="C909" s="97"/>
      <c r="D909" s="74"/>
      <c r="E909" s="75"/>
      <c r="F909" s="75"/>
    </row>
    <row r="910" spans="2:6" x14ac:dyDescent="0.35">
      <c r="B910" s="73" t="s">
        <v>226</v>
      </c>
      <c r="C910" s="91"/>
      <c r="D910" s="70" t="str">
        <f>IFERROR(_xlfn.XLOOKUP(C910, 'Aide et cotations'!$A$135:$A$137, 'Aide et cotations'!$B$135:$B$137), "")</f>
        <v/>
      </c>
      <c r="E910" s="71" t="str" cm="1">
        <f t="array" ref="E910">IF(C910="", "", IF(C910="Non concerné", 0,
   IFERROR(
      MAX(
         _xlfn._xlws.FILTER(
            INDEX('Aide et cotations'!$A$2:$CN$380,, MATCH(B910, 'Aide et cotations'!$A$1:$CN$1, 0)),
            'Aide et cotations'!$A$2:$A$380 = C910
         )
      ),
   "")
))</f>
        <v/>
      </c>
      <c r="F910" s="71" t="str">
        <f>IF('Outil de calcul'!C910="", "", IF('Outil de calcul'!C910="Non concerné", 0, IFERROR(MAX(INDEX('Aide et cotations'!$A$1:$BN$380, 0, MATCH('Outil de calcul'!B910,'Aide et cotations'!$A$1:$CN$1, 0))), "")))</f>
        <v/>
      </c>
    </row>
    <row r="911" spans="2:6" x14ac:dyDescent="0.35">
      <c r="B911" s="73" t="s">
        <v>324</v>
      </c>
      <c r="C911" s="91"/>
      <c r="D911" s="70" t="str">
        <f>IFERROR(_xlfn.XLOOKUP(C911, 'Aide et cotations'!$A$138:$A$140, 'Aide et cotations'!$B$138:$B$140), "")</f>
        <v/>
      </c>
      <c r="E911" s="71" t="str" cm="1">
        <f t="array" ref="E911">IF(C911="", "", IF(C911="Non concerné", 0,
   IFERROR(
      MAX(
         _xlfn._xlws.FILTER(
            INDEX('Aide et cotations'!$A$2:$CN$380,, MATCH(B911, 'Aide et cotations'!$A$1:$CN$1, 0)),
            'Aide et cotations'!$A$2:$A$380 = C911
         )
      ),
   "")
))</f>
        <v/>
      </c>
      <c r="F911" s="71" t="str">
        <f>IF('Outil de calcul'!C911="", "", IF('Outil de calcul'!C911="Non concerné", 0, IFERROR(MAX(INDEX('Aide et cotations'!$A$1:$BN$380, 0, MATCH('Outil de calcul'!B911,'Aide et cotations'!$A$1:$CN$1, 0))), "")))</f>
        <v/>
      </c>
    </row>
    <row r="912" spans="2:6" x14ac:dyDescent="0.35">
      <c r="B912" s="73" t="s">
        <v>325</v>
      </c>
      <c r="C912" s="91"/>
      <c r="D912" s="70" t="str">
        <f>IFERROR(_xlfn.XLOOKUP(C912, 'Aide et cotations'!$A$141:$A$143, 'Aide et cotations'!$B$141:$B$143), "")</f>
        <v/>
      </c>
      <c r="E912" s="71" t="str" cm="1">
        <f t="array" ref="E912">IF(C912="", "", IF(C912="Non concerné", 0,
   IFERROR(
      MAX(
         _xlfn._xlws.FILTER(
            INDEX('Aide et cotations'!$A$2:$CN$380,, MATCH(B912, 'Aide et cotations'!$A$1:$CN$1, 0)),
            'Aide et cotations'!$A$2:$A$380 = C912
         )
      ),
   "")
))</f>
        <v/>
      </c>
      <c r="F912" s="71" t="str">
        <f>IF('Outil de calcul'!C912="", "", IF('Outil de calcul'!C912="Non concerné", 0, IFERROR(MAX(INDEX('Aide et cotations'!$A$1:$BN$380, 0, MATCH('Outil de calcul'!B912,'Aide et cotations'!$A$1:$CN$1, 0))), "")))</f>
        <v/>
      </c>
    </row>
    <row r="913" spans="2:6" x14ac:dyDescent="0.35">
      <c r="B913" s="73" t="s">
        <v>326</v>
      </c>
      <c r="C913" s="91"/>
      <c r="D913" s="70" t="str">
        <f>IFERROR(_xlfn.XLOOKUP(C913, 'Aide et cotations'!$A$144:$A$146, 'Aide et cotations'!$B$144:$B$146), "")</f>
        <v/>
      </c>
      <c r="E913" s="71" t="str" cm="1">
        <f t="array" ref="E913">IF(C913="", "", IF(C913="Non concerné", 0,
   IFERROR(
      MAX(
         _xlfn._xlws.FILTER(
            INDEX('Aide et cotations'!$A$2:$CN$380,, MATCH(B913, 'Aide et cotations'!$A$1:$CN$1, 0)),
            'Aide et cotations'!$A$2:$A$380 = C913
         )
      ),
   "")
))</f>
        <v/>
      </c>
      <c r="F913" s="71" t="str">
        <f>IF('Outil de calcul'!C913="", "", IF('Outil de calcul'!C913="Non concerné", 0, IFERROR(MAX(INDEX('Aide et cotations'!$A$1:$BN$380, 0, MATCH('Outil de calcul'!B913,'Aide et cotations'!$A$1:$CN$1, 0))), "")))</f>
        <v/>
      </c>
    </row>
    <row r="914" spans="2:6" ht="31.2" customHeight="1" x14ac:dyDescent="0.35">
      <c r="B914" s="69" t="s">
        <v>72</v>
      </c>
      <c r="C914" s="91"/>
      <c r="D914" s="70" t="str">
        <f>IFERROR(_xlfn.XLOOKUP(C914, 'Aide et cotations'!$A$147:$A$150, 'Aide et cotations'!$B$147:$B$150), "")</f>
        <v/>
      </c>
      <c r="E914" s="71" t="str" cm="1">
        <f t="array" ref="E914">IF(C914="", "", IF(C914="Non concerné", 0,
   IFERROR(
      MAX(
         _xlfn._xlws.FILTER(
            INDEX('Aide et cotations'!$A$2:$CN$380,, MATCH(B914, 'Aide et cotations'!$A$1:$CN$1, 0)),
            'Aide et cotations'!$A$2:$A$380 = C914
         )
      ),
   "")
))</f>
        <v/>
      </c>
      <c r="F914" s="71" t="str">
        <f>IF('Outil de calcul'!C914="", "", IF('Outil de calcul'!C914="Non concerné", 0, IFERROR(MAX(INDEX('Aide et cotations'!$A$1:$BN$380, 0, MATCH('Outil de calcul'!B914,'Aide et cotations'!$A$1:$CN$1, 0))), "")))</f>
        <v/>
      </c>
    </row>
    <row r="915" spans="2:6" x14ac:dyDescent="0.35">
      <c r="B915" s="69" t="s">
        <v>125</v>
      </c>
      <c r="C915" s="97"/>
      <c r="D915" s="74"/>
      <c r="E915" s="75"/>
      <c r="F915" s="75"/>
    </row>
    <row r="916" spans="2:6" x14ac:dyDescent="0.35">
      <c r="B916" s="73" t="s">
        <v>327</v>
      </c>
      <c r="C916" s="91"/>
      <c r="D916" s="70" t="str">
        <f>IFERROR(_xlfn.XLOOKUP(C916, 'Aide et cotations'!$A$151:$A$153, 'Aide et cotations'!$B$151:$B$153), "")</f>
        <v/>
      </c>
      <c r="E916" s="71" t="str" cm="1">
        <f t="array" ref="E916">IF(C916="", "", IF(C916="Non concerné", 0,
   IFERROR(
      MAX(
         _xlfn._xlws.FILTER(
            INDEX('Aide et cotations'!$A$2:$CN$380,, MATCH(B916, 'Aide et cotations'!$A$1:$CN$1, 0)),
            'Aide et cotations'!$A$2:$A$380 = C916
         )
      ),
   "")
))</f>
        <v/>
      </c>
      <c r="F916" s="71" t="str">
        <f>IF('Outil de calcul'!C916="", "", IF('Outil de calcul'!C916="Non concerné", 0, IFERROR(MAX(INDEX('Aide et cotations'!$A$1:$BN$380, 0, MATCH('Outil de calcul'!B916,'Aide et cotations'!$A$1:$CN$1, 0))), "")))</f>
        <v/>
      </c>
    </row>
    <row r="917" spans="2:6" x14ac:dyDescent="0.35">
      <c r="B917" s="73" t="s">
        <v>328</v>
      </c>
      <c r="C917" s="91"/>
      <c r="D917" s="70" t="str">
        <f>IFERROR(_xlfn.XLOOKUP(C917, 'Aide et cotations'!$A$154:$A$156, 'Aide et cotations'!$B$154:$B$156), "")</f>
        <v/>
      </c>
      <c r="E917" s="71" t="str" cm="1">
        <f t="array" ref="E917">IF(C917="", "", IF(C917="Non concerné", 0,
   IFERROR(
      MAX(
         _xlfn._xlws.FILTER(
            INDEX('Aide et cotations'!$A$2:$CN$380,, MATCH(B917, 'Aide et cotations'!$A$1:$CN$1, 0)),
            'Aide et cotations'!$A$2:$A$380 = C917
         )
      ),
   "")
))</f>
        <v/>
      </c>
      <c r="F917" s="71" t="str">
        <f>IF('Outil de calcul'!C917="", "", IF('Outil de calcul'!C917="Non concerné", 0, IFERROR(MAX(INDEX('Aide et cotations'!$A$1:$BN$380, 0, MATCH('Outil de calcul'!B917,'Aide et cotations'!$A$1:$CN$1, 0))), "")))</f>
        <v/>
      </c>
    </row>
    <row r="918" spans="2:6" x14ac:dyDescent="0.35">
      <c r="B918" s="73" t="s">
        <v>329</v>
      </c>
      <c r="C918" s="91"/>
      <c r="D918" s="70" t="str">
        <f>IFERROR(_xlfn.XLOOKUP(C918, 'Aide et cotations'!$A$157:$A$159, 'Aide et cotations'!$B$157:$B$159), "")</f>
        <v/>
      </c>
      <c r="E918" s="71" t="str" cm="1">
        <f t="array" ref="E918">IF(C918="", "", IF(C918="Non concerné", 0,
   IFERROR(
      MAX(
         _xlfn._xlws.FILTER(
            INDEX('Aide et cotations'!$A$2:$CN$380,, MATCH(B918, 'Aide et cotations'!$A$1:$CN$1, 0)),
            'Aide et cotations'!$A$2:$A$380 = C918
         )
      ),
   "")
))</f>
        <v/>
      </c>
      <c r="F918" s="71" t="str">
        <f>IF('Outil de calcul'!C918="", "", IF('Outil de calcul'!C918="Non concerné", 0, IFERROR(MAX(INDEX('Aide et cotations'!$A$1:$BN$380, 0, MATCH('Outil de calcul'!B918,'Aide et cotations'!$A$1:$CN$1, 0))), "")))</f>
        <v/>
      </c>
    </row>
    <row r="919" spans="2:6" x14ac:dyDescent="0.35">
      <c r="B919" s="73" t="s">
        <v>330</v>
      </c>
      <c r="C919" s="91"/>
      <c r="D919" s="70" t="str">
        <f>IFERROR(_xlfn.XLOOKUP(C919, 'Aide et cotations'!$A$160:$A$162, 'Aide et cotations'!$B$160:$B$162), "")</f>
        <v/>
      </c>
      <c r="E919" s="71" t="str" cm="1">
        <f t="array" ref="E919">IF(C919="", "", IF(C919="Non concerné", 0,
   IFERROR(
      MAX(
         _xlfn._xlws.FILTER(
            INDEX('Aide et cotations'!$A$2:$CN$380,, MATCH(B919, 'Aide et cotations'!$A$1:$CN$1, 0)),
            'Aide et cotations'!$A$2:$A$380 = C919
         )
      ),
   "")
))</f>
        <v/>
      </c>
      <c r="F919" s="71" t="str">
        <f>IF('Outil de calcul'!C919="", "", IF('Outil de calcul'!C919="Non concerné", 0, IFERROR(MAX(INDEX('Aide et cotations'!$A$1:$BN$380, 0, MATCH('Outil de calcul'!B919,'Aide et cotations'!$A$1:$CN$1, 0))), "")))</f>
        <v/>
      </c>
    </row>
    <row r="920" spans="2:6" ht="31.2" customHeight="1" x14ac:dyDescent="0.35">
      <c r="B920" s="69" t="s">
        <v>150</v>
      </c>
      <c r="C920" s="91"/>
      <c r="D920" s="70" t="str">
        <f>IFERROR(_xlfn.XLOOKUP(C920, 'Aide et cotations'!$A$163:$A$166, 'Aide et cotations'!$B$163:$B$166), "")</f>
        <v/>
      </c>
      <c r="E920" s="71" t="str" cm="1">
        <f t="array" ref="E920">IF(C920="", "", IF(C920="Non concerné", 0,
   IFERROR(
      MAX(
         _xlfn._xlws.FILTER(
            INDEX('Aide et cotations'!$A$2:$CN$380,, MATCH(B920, 'Aide et cotations'!$A$1:$CN$1, 0)),
            'Aide et cotations'!$A$2:$A$380 = C920
         )
      ),
   "")
))</f>
        <v/>
      </c>
      <c r="F920" s="71" t="str">
        <f>IF('Outil de calcul'!C920="", "", IF('Outil de calcul'!C920="Non concerné", 0, IFERROR(MAX(INDEX('Aide et cotations'!$A$1:$BN$380, 0, MATCH('Outil de calcul'!B920,'Aide et cotations'!$A$1:$CN$1, 0))), "")))</f>
        <v/>
      </c>
    </row>
    <row r="921" spans="2:6" ht="18" x14ac:dyDescent="0.35">
      <c r="B921" s="112" t="s">
        <v>139</v>
      </c>
      <c r="C921" s="112"/>
      <c r="D921" s="89" t="s">
        <v>246</v>
      </c>
      <c r="E921" s="89" t="s">
        <v>166</v>
      </c>
      <c r="F921" s="89" t="s">
        <v>204</v>
      </c>
    </row>
    <row r="922" spans="2:6" ht="46.95" customHeight="1" x14ac:dyDescent="0.35">
      <c r="B922" s="69" t="s">
        <v>190</v>
      </c>
      <c r="C922" s="91"/>
      <c r="D922" s="70" t="str">
        <f>IFERROR(_xlfn.XLOOKUP(C922, 'Aide et cotations'!$A$167:$A$169, 'Aide et cotations'!$B$167:$B$169), "")</f>
        <v/>
      </c>
      <c r="E922" s="71" t="str" cm="1">
        <f t="array" ref="E922">IF(C922="", "", IF(C922="Non concerné", 0,
   IFERROR(
      MAX(
         _xlfn._xlws.FILTER(
            INDEX('Aide et cotations'!$A$2:$CN$380,, MATCH(B922, 'Aide et cotations'!$A$1:$CN$1, 0)),
            'Aide et cotations'!$A$2:$A$380 = C922
         )
      ),
   "")
))</f>
        <v/>
      </c>
      <c r="F922" s="71" t="str">
        <f>IF('Outil de calcul'!C922="", "", IF('Outil de calcul'!C922="Non concerné", 0, IFERROR(MAX(INDEX('Aide et cotations'!$A$1:$BN$380, 0, MATCH('Outil de calcul'!B922,'Aide et cotations'!$A$1:$CN$1, 0))), "")))</f>
        <v/>
      </c>
    </row>
    <row r="923" spans="2:6" x14ac:dyDescent="0.35">
      <c r="B923" s="69" t="s">
        <v>91</v>
      </c>
      <c r="C923" s="97"/>
      <c r="D923" s="74"/>
      <c r="E923" s="75"/>
      <c r="F923" s="75"/>
    </row>
    <row r="924" spans="2:6" x14ac:dyDescent="0.35">
      <c r="B924" s="73" t="s">
        <v>29</v>
      </c>
      <c r="C924" s="91"/>
      <c r="D924" s="70" t="str">
        <f>IFERROR(_xlfn.XLOOKUP(C924, 'Aide et cotations'!$A$170:$A$173, 'Aide et cotations'!$B$170:$B$173), "")</f>
        <v/>
      </c>
      <c r="E924" s="71" t="str" cm="1">
        <f t="array" ref="E924">IF(C924="", "", IF(C924="Non concerné", 0,
   IFERROR(
      MAX(
         _xlfn._xlws.FILTER(
            INDEX('Aide et cotations'!$A$2:$CN$380,, MATCH(B924, 'Aide et cotations'!$A$1:$CN$1, 0)),
            'Aide et cotations'!$A$2:$A$380 = C924
         )
      ),
   "")
))</f>
        <v/>
      </c>
      <c r="F924" s="71" t="str">
        <f>IF('Outil de calcul'!C924="", "", IF('Outil de calcul'!C924="Non concerné", 0, IFERROR(MAX(INDEX('Aide et cotations'!$A$1:$BN$380, 0, MATCH('Outil de calcul'!B924,'Aide et cotations'!$A$1:$CN$1, 0))), "")))</f>
        <v/>
      </c>
    </row>
    <row r="925" spans="2:6" x14ac:dyDescent="0.35">
      <c r="B925" s="73" t="s">
        <v>82</v>
      </c>
      <c r="C925" s="91"/>
      <c r="D925" s="70" t="str">
        <f>IFERROR(_xlfn.XLOOKUP(C925, 'Aide et cotations'!$A$174:$A$177, 'Aide et cotations'!$B$174:$B$177), "")</f>
        <v/>
      </c>
      <c r="E925" s="71" t="str" cm="1">
        <f t="array" ref="E925">IF(C925="", "", IF(C925="Non concerné", 0,
   IFERROR(
      MAX(
         _xlfn._xlws.FILTER(
            INDEX('Aide et cotations'!$A$2:$CN$380,, MATCH(B925, 'Aide et cotations'!$A$1:$CN$1, 0)),
            'Aide et cotations'!$A$2:$A$380 = C925
         )
      ),
   "")
))</f>
        <v/>
      </c>
      <c r="F925" s="71" t="str">
        <f>IF('Outil de calcul'!C925="", "", IF('Outil de calcul'!C925="Non concerné", 0, IFERROR(MAX(INDEX('Aide et cotations'!$A$1:$BN$380, 0, MATCH('Outil de calcul'!B925,'Aide et cotations'!$A$1:$CN$1, 0))), "")))</f>
        <v/>
      </c>
    </row>
    <row r="926" spans="2:6" ht="31.2" customHeight="1" x14ac:dyDescent="0.35">
      <c r="B926" s="73" t="s">
        <v>126</v>
      </c>
      <c r="C926" s="91"/>
      <c r="D926" s="70" t="str">
        <f>IFERROR(_xlfn.XLOOKUP(C926, 'Aide et cotations'!$A$178:$A$181, 'Aide et cotations'!$B$178:$B$181), "")</f>
        <v/>
      </c>
      <c r="E926" s="71" t="str" cm="1">
        <f t="array" ref="E926">IF(C926="", "", IF(C926="Non concerné", 0,
   IFERROR(
      MAX(
         _xlfn._xlws.FILTER(
            INDEX('Aide et cotations'!$A$2:$CN$380,, MATCH(B926, 'Aide et cotations'!$A$1:$CN$1, 0)),
            'Aide et cotations'!$A$2:$A$380 = C926
         )
      ),
   "")
))</f>
        <v/>
      </c>
      <c r="F926" s="71" t="str">
        <f>IF('Outil de calcul'!C926="", "", IF('Outil de calcul'!C926="Non concerné", 0, IFERROR(MAX(INDEX('Aide et cotations'!$A$1:$BN$380, 0, MATCH('Outil de calcul'!B926,'Aide et cotations'!$A$1:$CN$1, 0))), "")))</f>
        <v/>
      </c>
    </row>
    <row r="927" spans="2:6" x14ac:dyDescent="0.35">
      <c r="B927" s="73" t="s">
        <v>31</v>
      </c>
      <c r="C927" s="91"/>
      <c r="D927" s="70" t="str">
        <f>IFERROR(_xlfn.XLOOKUP(C927, 'Aide et cotations'!$A$182:$A$185, 'Aide et cotations'!$B$182:$B$185), "")</f>
        <v/>
      </c>
      <c r="E927" s="71" t="str" cm="1">
        <f t="array" ref="E927">IF(C927="", "", IF(C927="Non concerné", 0,
   IFERROR(
      MAX(
         _xlfn._xlws.FILTER(
            INDEX('Aide et cotations'!$A$2:$CN$380,, MATCH(B927, 'Aide et cotations'!$A$1:$CN$1, 0)),
            'Aide et cotations'!$A$2:$A$380 = C927
         )
      ),
   "")
))</f>
        <v/>
      </c>
      <c r="F927" s="71" t="str">
        <f>IF('Outil de calcul'!C927="", "", IF('Outil de calcul'!C927="Non concerné", 0, IFERROR(MAX(INDEX('Aide et cotations'!$A$1:$BN$380, 0, MATCH('Outil de calcul'!B927,'Aide et cotations'!$A$1:$CN$1, 0))), "")))</f>
        <v/>
      </c>
    </row>
    <row r="928" spans="2:6" x14ac:dyDescent="0.35">
      <c r="B928" s="73" t="s">
        <v>30</v>
      </c>
      <c r="C928" s="91"/>
      <c r="D928" s="70" t="str">
        <f>IFERROR(_xlfn.XLOOKUP(C928, 'Aide et cotations'!$A$186:$A$189, 'Aide et cotations'!$B$186:$B$189), "")</f>
        <v/>
      </c>
      <c r="E928" s="71" t="str" cm="1">
        <f t="array" ref="E928">IF(C928="", "", IF(C928="Non concerné", 0,
   IFERROR(
      MAX(
         _xlfn._xlws.FILTER(
            INDEX('Aide et cotations'!$A$2:$CN$380,, MATCH(B928, 'Aide et cotations'!$A$1:$CN$1, 0)),
            'Aide et cotations'!$A$2:$A$380 = C928
         )
      ),
   "")
))</f>
        <v/>
      </c>
      <c r="F928" s="71" t="str">
        <f>IF('Outil de calcul'!C928="", "", IF('Outil de calcul'!C928="Non concerné", 0, IFERROR(MAX(INDEX('Aide et cotations'!$A$1:$BN$380, 0, MATCH('Outil de calcul'!B928,'Aide et cotations'!$A$1:$CN$1, 0))), "")))</f>
        <v/>
      </c>
    </row>
    <row r="929" spans="2:10" ht="46.95" customHeight="1" x14ac:dyDescent="0.35">
      <c r="B929" s="69" t="s">
        <v>88</v>
      </c>
      <c r="C929" s="91"/>
      <c r="D929" s="70" t="str">
        <f>IFERROR(_xlfn.XLOOKUP(C929, 'Aide et cotations'!$A$190:$A$194, 'Aide et cotations'!$B$190:$B$194), "")</f>
        <v/>
      </c>
      <c r="E929" s="71" t="str" cm="1">
        <f t="array" ref="E929">IF(C929="", "", IF(C929="Non concerné", 0,
   IFERROR(
      MAX(
         _xlfn._xlws.FILTER(
            INDEX('Aide et cotations'!$A$2:$CN$380,, MATCH(B929, 'Aide et cotations'!$A$1:$CN$1, 0)),
            'Aide et cotations'!$A$2:$A$380 = C929
         )
      ),
   "")
))</f>
        <v/>
      </c>
      <c r="F929" s="71" t="str">
        <f>IF('Outil de calcul'!C929="", "", IF('Outil de calcul'!C929="Non concerné", 0, IFERROR(MAX(INDEX('Aide et cotations'!$A$1:$BN$380, 0, MATCH('Outil de calcul'!B929,'Aide et cotations'!$A$1:$CN$1, 0))), "")))</f>
        <v/>
      </c>
    </row>
    <row r="930" spans="2:10" x14ac:dyDescent="0.35">
      <c r="B930" s="69" t="s">
        <v>92</v>
      </c>
      <c r="C930" s="91"/>
      <c r="D930" s="70" t="str">
        <f>IFERROR(_xlfn.XLOOKUP(C930, 'Aide et cotations'!$A$195:$A$200, 'Aide et cotations'!$B$195:$B$200), "")</f>
        <v/>
      </c>
      <c r="E930" s="71" t="str" cm="1">
        <f t="array" ref="E930">IF(C930="", "", IF(C930="Non concerné", 0,
   IFERROR(
      MAX(
         _xlfn._xlws.FILTER(
            INDEX('Aide et cotations'!$A$2:$CN$380,, MATCH(B930, 'Aide et cotations'!$A$1:$CN$1, 0)),
            'Aide et cotations'!$A$2:$A$380 = C930
         )
      ),
   "")
))</f>
        <v/>
      </c>
      <c r="F930" s="71" t="str">
        <f>IF('Outil de calcul'!C930="", "", IF('Outil de calcul'!C930="Non concerné", 0, IFERROR(MAX(INDEX('Aide et cotations'!$A$1:$BN$380, 0, MATCH('Outil de calcul'!B930,'Aide et cotations'!$A$1:$CN$1, 0))), "")))</f>
        <v/>
      </c>
    </row>
    <row r="931" spans="2:10" ht="18" x14ac:dyDescent="0.35">
      <c r="B931" s="112" t="s">
        <v>140</v>
      </c>
      <c r="C931" s="112"/>
      <c r="D931" s="89" t="s">
        <v>246</v>
      </c>
      <c r="E931" s="89" t="s">
        <v>166</v>
      </c>
      <c r="F931" s="89" t="s">
        <v>204</v>
      </c>
    </row>
    <row r="932" spans="2:10" ht="62.4" customHeight="1" x14ac:dyDescent="0.35">
      <c r="B932" s="69" t="s">
        <v>6</v>
      </c>
      <c r="C932" s="91"/>
      <c r="D932" s="70" t="str">
        <f>IFERROR(_xlfn.XLOOKUP(C932, 'Aide et cotations'!$A$201:$A$204, 'Aide et cotations'!$B$201:$B$204), "")</f>
        <v/>
      </c>
      <c r="E932" s="71" t="str" cm="1">
        <f t="array" ref="E932">IF(C932="", "", IF(C932="Non concerné", 0,
   IFERROR(
      MAX(
         _xlfn._xlws.FILTER(
            INDEX('Aide et cotations'!$A$2:$CN$380,, MATCH(B932, 'Aide et cotations'!$A$1:$CN$1, 0)),
            'Aide et cotations'!$A$2:$A$380 = C932
         )
      ),
   "")
))</f>
        <v/>
      </c>
      <c r="F932" s="71" t="str">
        <f>IF('Outil de calcul'!C932="", "", IF('Outil de calcul'!C932="Non concerné", 0, IFERROR(MAX(INDEX('Aide et cotations'!$A$1:$BN$380, 0, MATCH('Outil de calcul'!B932,'Aide et cotations'!$A$1:$CN$1, 0))), "")))</f>
        <v/>
      </c>
    </row>
    <row r="933" spans="2:10" x14ac:dyDescent="0.35">
      <c r="B933" s="69" t="s">
        <v>7</v>
      </c>
      <c r="C933" s="91"/>
      <c r="D933" s="70" t="str">
        <f>IFERROR(_xlfn.XLOOKUP(C933, 'Aide et cotations'!$A$205:$A$208, 'Aide et cotations'!$B$205:$B$208), "")</f>
        <v/>
      </c>
      <c r="E933" s="71" t="str" cm="1">
        <f t="array" ref="E933">IF(C933="", "", IF(C933="Non concerné", 0,
   IFERROR(
      MAX(
         _xlfn._xlws.FILTER(
            INDEX('Aide et cotations'!$A$2:$CN$380,, MATCH(B933, 'Aide et cotations'!$A$1:$CN$1, 0)),
            'Aide et cotations'!$A$2:$A$380 = C933
         )
      ),
   "")
))</f>
        <v/>
      </c>
      <c r="F933" s="71" t="str">
        <f>IF('Outil de calcul'!C933="", "", IF('Outil de calcul'!C933="Non concerné", 0, IFERROR(MAX(INDEX('Aide et cotations'!$A$1:$BN$380, 0, MATCH('Outil de calcul'!B933,'Aide et cotations'!$A$1:$CN$1, 0))), "")))</f>
        <v/>
      </c>
    </row>
    <row r="934" spans="2:10" ht="31.2" customHeight="1" x14ac:dyDescent="0.35">
      <c r="B934" s="69" t="s">
        <v>16</v>
      </c>
      <c r="C934" s="91"/>
      <c r="D934" s="70" t="str">
        <f>IFERROR(_xlfn.XLOOKUP(C934, 'Aide et cotations'!$A$209:$A$213, 'Aide et cotations'!$B$209:$B$213), "")</f>
        <v/>
      </c>
      <c r="E934" s="71" t="str" cm="1">
        <f t="array" ref="E934">IF(C934="", "", IF(C934="Non concerné", 0,
   IFERROR(
      MAX(
         _xlfn._xlws.FILTER(
            INDEX('Aide et cotations'!$A$2:$CN$380,, MATCH(B934, 'Aide et cotations'!$A$1:$CN$1, 0)),
            'Aide et cotations'!$A$2:$A$380 = C934
         )
      ),
   "")
))</f>
        <v/>
      </c>
      <c r="F934" s="71" t="str">
        <f>IF('Outil de calcul'!C934="", "", IF('Outil de calcul'!C934="Non concerné", 0, IFERROR(MAX(INDEX('Aide et cotations'!$A$1:$BN$380, 0, MATCH('Outil de calcul'!B934,'Aide et cotations'!$A$1:$CN$1, 0))), "")))</f>
        <v/>
      </c>
    </row>
    <row r="935" spans="2:10" ht="3.6" customHeight="1" x14ac:dyDescent="0.35"/>
    <row r="936" spans="2:10" ht="18" x14ac:dyDescent="0.4">
      <c r="B936" s="113" t="s">
        <v>245</v>
      </c>
      <c r="C936" s="113"/>
      <c r="D936" s="113"/>
      <c r="E936" s="113"/>
      <c r="F936" s="113"/>
      <c r="I936" s="115" t="s">
        <v>323</v>
      </c>
      <c r="J936" s="115"/>
    </row>
    <row r="937" spans="2:10" ht="5.4" customHeight="1" x14ac:dyDescent="0.35">
      <c r="I937" s="63"/>
      <c r="J937" s="63"/>
    </row>
    <row r="938" spans="2:10" ht="18" x14ac:dyDescent="0.35">
      <c r="B938" s="112" t="s">
        <v>58</v>
      </c>
      <c r="C938" s="112"/>
      <c r="D938" s="89" t="s">
        <v>246</v>
      </c>
      <c r="E938" s="89" t="s">
        <v>166</v>
      </c>
      <c r="F938" s="89" t="s">
        <v>204</v>
      </c>
      <c r="I938" s="68" t="s">
        <v>166</v>
      </c>
      <c r="J938" s="68" t="s">
        <v>204</v>
      </c>
    </row>
    <row r="939" spans="2:10" ht="85.95" customHeight="1" x14ac:dyDescent="0.35">
      <c r="B939" s="69" t="s">
        <v>57</v>
      </c>
      <c r="C939" s="91"/>
      <c r="D939" s="70" t="str">
        <f>IFERROR(_xlfn.XLOOKUP(C939, 'Aide et cotations'!$A$88:$A$92, 'Aide et cotations'!$B$88:$B$92), "")</f>
        <v/>
      </c>
      <c r="E939" s="71" t="str" cm="1">
        <f t="array" ref="E939">IF(C939="", "", IF(C939="Non concerné", 0,
   IFERROR(
      MAX(
         _xlfn._xlws.FILTER(
            INDEX('Aide et cotations'!$A$2:$CN$380,, MATCH(B939, 'Aide et cotations'!$A$1:$CN$1, 0)),
            'Aide et cotations'!$A$2:$A$380 = C939
         )
      ),
   "")
))</f>
        <v/>
      </c>
      <c r="F939" s="71" t="str">
        <f>IF('Outil de calcul'!C939="", "", IF('Outil de calcul'!C939="Non concerné", 0, IFERROR(MAX(INDEX('Aide et cotations'!$A$1:$BN$380, 0, MATCH('Outil de calcul'!B939,'Aide et cotations'!$A$1:$CN$1, 0))), "")))</f>
        <v/>
      </c>
      <c r="I939" s="71">
        <f>SUMIF($B$10:$B$1002, "Naturalité des aménagements végétalisés", $E$10:$E$1002)</f>
        <v>2</v>
      </c>
      <c r="J939" s="71">
        <f>SUMIF($B$10:$B$1002, "Naturalité des aménagements végétalisés", $F$10:$F$1002)</f>
        <v>3</v>
      </c>
    </row>
    <row r="940" spans="2:10" x14ac:dyDescent="0.35">
      <c r="B940" s="69" t="s">
        <v>23</v>
      </c>
      <c r="C940" s="96"/>
      <c r="D940" s="74"/>
      <c r="E940" s="75"/>
      <c r="F940" s="75"/>
      <c r="I940" s="75"/>
      <c r="J940" s="75"/>
    </row>
    <row r="941" spans="2:10" ht="62.4" customHeight="1" x14ac:dyDescent="0.35">
      <c r="B941" s="73" t="s">
        <v>59</v>
      </c>
      <c r="C941" s="91"/>
      <c r="D941" s="70" t="str">
        <f>IFERROR(_xlfn.XLOOKUP(C941, 'Aide et cotations'!$A$93:$A$95, 'Aide et cotations'!$B$93:$B$95), "")</f>
        <v/>
      </c>
      <c r="E941" s="71" t="str" cm="1">
        <f t="array" ref="E941">IF(C941="", "", IF(C941="Non concerné", 0,
   IFERROR(
      MAX(
         _xlfn._xlws.FILTER(
            INDEX('Aide et cotations'!$A$2:$CN$380,, MATCH(B941, 'Aide et cotations'!$A$1:$CN$1, 0)),
            'Aide et cotations'!$A$2:$A$380 = C941
         )
      ),
   "")
))</f>
        <v/>
      </c>
      <c r="F941" s="71" t="str">
        <f>IF('Outil de calcul'!C941="", "", IF('Outil de calcul'!C941="Non concerné", 0, IFERROR(MAX(INDEX('Aide et cotations'!$A$1:$BN$380, 0, MATCH('Outil de calcul'!B941,'Aide et cotations'!$A$1:$CN$1, 0))), "")))</f>
        <v/>
      </c>
      <c r="I941" s="71">
        <f>SUMIF($B$10:$B$1002, "Palette adaptée à la disponibilité en eau ", $E$10:$E$1002)</f>
        <v>1</v>
      </c>
      <c r="J941" s="71">
        <f>SUMIF($B$10:$B$1002, "Palette adaptée à la disponibilité en eau ", $F$10:$F$1002)</f>
        <v>1</v>
      </c>
    </row>
    <row r="942" spans="2:10" ht="46.95" customHeight="1" x14ac:dyDescent="0.35">
      <c r="B942" s="73" t="s">
        <v>60</v>
      </c>
      <c r="C942" s="91"/>
      <c r="D942" s="70" t="str">
        <f>IFERROR(_xlfn.XLOOKUP(C942, 'Aide et cotations'!$A$96:$A$98, 'Aide et cotations'!$B$96:$B$98), "")</f>
        <v/>
      </c>
      <c r="E942" s="71" t="str" cm="1">
        <f t="array" ref="E942">IF(C942="", "", IF(C942="Non concerné", 0,
   IFERROR(
      MAX(
         _xlfn._xlws.FILTER(
            INDEX('Aide et cotations'!$A$2:$CN$380,, MATCH(B942, 'Aide et cotations'!$A$1:$CN$1, 0)),
            'Aide et cotations'!$A$2:$A$380 = C942
         )
      ),
   "")
))</f>
        <v/>
      </c>
      <c r="F942" s="71" t="str">
        <f>IF('Outil de calcul'!C942="", "", IF('Outil de calcul'!C942="Non concerné", 0, IFERROR(MAX(INDEX('Aide et cotations'!$A$1:$BN$380, 0, MATCH('Outil de calcul'!B942,'Aide et cotations'!$A$1:$CN$1, 0))), "")))</f>
        <v/>
      </c>
      <c r="I942" s="71">
        <f>SUMIF($B$10:$B$1002, "Palette adaptée à la qualité des sols", $E$10:$E$1002)</f>
        <v>1</v>
      </c>
      <c r="J942" s="71">
        <f>SUMIF($B$10:$B$1002, "Palette adaptée à la qualité des sols", $F$10:$F$1002)</f>
        <v>1</v>
      </c>
    </row>
    <row r="943" spans="2:10" ht="46.95" customHeight="1" x14ac:dyDescent="0.35">
      <c r="B943" s="73" t="s">
        <v>62</v>
      </c>
      <c r="C943" s="91"/>
      <c r="D943" s="70" t="str">
        <f>IFERROR(_xlfn.XLOOKUP(C943, 'Aide et cotations'!$A$99:$A$101, 'Aide et cotations'!$B$99:$B$101), "")</f>
        <v/>
      </c>
      <c r="E943" s="71" t="str" cm="1">
        <f t="array" ref="E943">IF(C943="", "", IF(C943="Non concerné", 0,
   IFERROR(
      MAX(
         _xlfn._xlws.FILTER(
            INDEX('Aide et cotations'!$A$2:$CN$380,, MATCH(B943, 'Aide et cotations'!$A$1:$CN$1, 0)),
            'Aide et cotations'!$A$2:$A$380 = C943
         )
      ),
   "")
))</f>
        <v/>
      </c>
      <c r="F943" s="71" t="str">
        <f>IF('Outil de calcul'!C943="", "", IF('Outil de calcul'!C943="Non concerné", 0, IFERROR(MAX(INDEX('Aide et cotations'!$A$1:$BN$380, 0, MATCH('Outil de calcul'!B943,'Aide et cotations'!$A$1:$CN$1, 0))), "")))</f>
        <v/>
      </c>
      <c r="I943" s="71">
        <f>SUMIF($B$10:$B$1002, "Palette favorisant la diversité des espèces", $E$10:$E$1002)</f>
        <v>1</v>
      </c>
      <c r="J943" s="71">
        <f>SUMIF($B$10:$B$1002, "Palette favorisant la diversité des espèces", $F$10:$F$1002)</f>
        <v>1</v>
      </c>
    </row>
    <row r="944" spans="2:10" ht="31.2" customHeight="1" x14ac:dyDescent="0.35">
      <c r="B944" s="73" t="s">
        <v>61</v>
      </c>
      <c r="C944" s="91"/>
      <c r="D944" s="70" t="str">
        <f>IFERROR(_xlfn.XLOOKUP(C944, 'Aide et cotations'!$A$102:$A$104, 'Aide et cotations'!$B$102:$B$104), "")</f>
        <v/>
      </c>
      <c r="E944" s="71" t="str" cm="1">
        <f t="array" ref="E944">IF(C944="", "", IF(C944="Non concerné", 0,
   IFERROR(
      MAX(
         _xlfn._xlws.FILTER(
            INDEX('Aide et cotations'!$A$2:$CN$380,, MATCH(B944, 'Aide et cotations'!$A$1:$CN$1, 0)),
            'Aide et cotations'!$A$2:$A$380 = C944
         )
      ),
   "")
))</f>
        <v/>
      </c>
      <c r="F944" s="71" t="str">
        <f>IF('Outil de calcul'!C944="", "", IF('Outil de calcul'!C944="Non concerné", 0, IFERROR(MAX(INDEX('Aide et cotations'!$A$1:$BN$380, 0, MATCH('Outil de calcul'!B944,'Aide et cotations'!$A$1:$CN$1, 0))), "")))</f>
        <v/>
      </c>
      <c r="I944" s="71">
        <f>SUMIF($B$10:$B$1002, "Palette équilibrée entre indigénat et adaptation climatique", $E$10:$E$1002)</f>
        <v>0</v>
      </c>
      <c r="J944" s="71">
        <f>SUMIF($B$10:$B$1002, "Palette équilibrée entre indigénat et adaptation climatique", $F$10:$F$1002)</f>
        <v>1</v>
      </c>
    </row>
    <row r="945" spans="2:10" ht="18" x14ac:dyDescent="0.35">
      <c r="B945" s="112" t="s">
        <v>141</v>
      </c>
      <c r="C945" s="112"/>
      <c r="D945" s="89" t="s">
        <v>246</v>
      </c>
      <c r="E945" s="89" t="s">
        <v>166</v>
      </c>
      <c r="F945" s="89" t="s">
        <v>204</v>
      </c>
      <c r="I945" s="68" t="s">
        <v>166</v>
      </c>
      <c r="J945" s="68" t="s">
        <v>204</v>
      </c>
    </row>
    <row r="946" spans="2:10" ht="46.95" customHeight="1" x14ac:dyDescent="0.35">
      <c r="B946" s="69" t="s">
        <v>145</v>
      </c>
      <c r="C946" s="91"/>
      <c r="D946" s="70" t="str">
        <f>IFERROR(_xlfn.XLOOKUP(C946, 'Aide et cotations'!$A$105:$A$108, 'Aide et cotations'!$B$105:$B$108), "")</f>
        <v/>
      </c>
      <c r="E946" s="71" t="str" cm="1">
        <f t="array" ref="E946">IF(C946="", "", IF(C946="Non concerné", 0,
   IFERROR(
      MAX(
         _xlfn._xlws.FILTER(
            INDEX('Aide et cotations'!$A$2:$CN$380,, MATCH(B946, 'Aide et cotations'!$A$1:$CN$1, 0)),
            'Aide et cotations'!$A$2:$A$380 = C946
         )
      ),
   "")
))</f>
        <v/>
      </c>
      <c r="F946" s="71" t="str">
        <f>IF('Outil de calcul'!C946="", "", IF('Outil de calcul'!C946="Non concerné", 0, IFERROR(MAX(INDEX('Aide et cotations'!$A$1:$BN$380, 0, MATCH('Outil de calcul'!B946,'Aide et cotations'!$A$1:$CN$1, 0))), "")))</f>
        <v/>
      </c>
      <c r="I946" s="71">
        <f>SUMIF($B$10:$B$1002, "Zones de refuge / micro-habitat", $E$10:$E$1002)</f>
        <v>2</v>
      </c>
      <c r="J946" s="71">
        <f>SUMIF($B$10:$B$1002, "Zones de refuge / micro-habitat", $F$10:$F$1002)</f>
        <v>2</v>
      </c>
    </row>
    <row r="947" spans="2:10" ht="46.95" customHeight="1" x14ac:dyDescent="0.35">
      <c r="B947" s="72" t="s">
        <v>225</v>
      </c>
      <c r="C947" s="91"/>
      <c r="D947" s="70" t="str">
        <f>IFERROR(_xlfn.XLOOKUP(C947, 'Aide et cotations'!$A$109:$A$111, 'Aide et cotations'!$B$109:$B$111), "")</f>
        <v/>
      </c>
      <c r="E947" s="71" t="str" cm="1">
        <f t="array" ref="E947">IF(C947="", "", IF(C947="Non concerné", 0,
   IFERROR(
      MAX(
         _xlfn._xlws.FILTER(
            INDEX('Aide et cotations'!$A$2:$CN$380,, MATCH(B947, 'Aide et cotations'!$A$1:$CN$1, 0)),
            'Aide et cotations'!$A$2:$A$380 = C947
         )
      ),
   "")
))</f>
        <v/>
      </c>
      <c r="F947" s="71" t="str">
        <f>IF('Outil de calcul'!C947="", "", IF('Outil de calcul'!C947="Non concerné", 0, IFERROR(MAX(INDEX('Aide et cotations'!$A$1:$BN$380, 0, MATCH('Outil de calcul'!B947,'Aide et cotations'!$A$1:$CN$1, 0))), "")))</f>
        <v/>
      </c>
      <c r="I947" s="71">
        <f>SUMIF($B$10:$B$1002, "Bonus : Espaces sanctuarisés ", $E$10:$E$1002)</f>
        <v>1</v>
      </c>
      <c r="J947" s="71">
        <f>SUMIF($B$10:$B$1002, "Bonus : Espaces sanctuarisés ", $F$10:$F$1002)</f>
        <v>1</v>
      </c>
    </row>
    <row r="948" spans="2:10" x14ac:dyDescent="0.35">
      <c r="B948" s="69" t="s">
        <v>12</v>
      </c>
      <c r="C948" s="97"/>
      <c r="D948" s="74"/>
      <c r="E948" s="75"/>
      <c r="F948" s="75"/>
      <c r="I948" s="75"/>
      <c r="J948" s="75"/>
    </row>
    <row r="949" spans="2:10" x14ac:dyDescent="0.35">
      <c r="B949" s="73" t="s">
        <v>63</v>
      </c>
      <c r="C949" s="91"/>
      <c r="D949" s="70" t="str">
        <f>IFERROR(_xlfn.XLOOKUP(C949, 'Aide et cotations'!$A$112:$A$114, 'Aide et cotations'!$B$112:$B$114), "")</f>
        <v/>
      </c>
      <c r="E949" s="71" t="str" cm="1">
        <f t="array" ref="E949">IF(C949="", "", IF(C949="Non concerné", 0,
   IFERROR(
      MAX(
         _xlfn._xlws.FILTER(
            INDEX('Aide et cotations'!$A$2:$CN$380,, MATCH(B949, 'Aide et cotations'!$A$1:$CN$1, 0)),
            'Aide et cotations'!$A$2:$A$380 = C949
         )
      ),
   "")
))</f>
        <v/>
      </c>
      <c r="F949" s="71" t="str">
        <f>IF('Outil de calcul'!C949="", "", IF('Outil de calcul'!C949="Non concerné", 0, IFERROR(MAX(INDEX('Aide et cotations'!$A$1:$BN$380, 0, MATCH('Outil de calcul'!B949,'Aide et cotations'!$A$1:$CN$1, 0))), "")))</f>
        <v/>
      </c>
      <c r="I949" s="71">
        <f>SUMIF($B$10:$B$1002, "Présence de plantes à fleurs / mellifères", $E$10:$E$1002)</f>
        <v>1</v>
      </c>
      <c r="J949" s="71">
        <f>SUMIF($B$10:$B$1002, "Présence de plantes à fleurs / mellifères", $F$10:$F$1002)</f>
        <v>1</v>
      </c>
    </row>
    <row r="950" spans="2:10" x14ac:dyDescent="0.35">
      <c r="B950" s="73" t="s">
        <v>13</v>
      </c>
      <c r="C950" s="91"/>
      <c r="D950" s="70" t="str">
        <f>IFERROR(_xlfn.XLOOKUP(C950, 'Aide et cotations'!$A$115:$A$117, 'Aide et cotations'!$B$115:$B$117), "")</f>
        <v/>
      </c>
      <c r="E950" s="71" t="str" cm="1">
        <f t="array" ref="E950">IF(C950="", "", IF(C950="Non concerné", 0,
   IFERROR(
      MAX(
         _xlfn._xlws.FILTER(
            INDEX('Aide et cotations'!$A$2:$CN$380,, MATCH(B950, 'Aide et cotations'!$A$1:$CN$1, 0)),
            'Aide et cotations'!$A$2:$A$380 = C950
         )
      ),
   "")
))</f>
        <v/>
      </c>
      <c r="F950" s="71" t="str">
        <f>IF('Outil de calcul'!C950="", "", IF('Outil de calcul'!C950="Non concerné", 0, IFERROR(MAX(INDEX('Aide et cotations'!$A$1:$BN$380, 0, MATCH('Outil de calcul'!B950,'Aide et cotations'!$A$1:$CN$1, 0))), "")))</f>
        <v/>
      </c>
      <c r="I950" s="71">
        <f>SUMIF($B$10:$B$1002, "Présence de plantes à baies", $E$10:$E$1002)</f>
        <v>0</v>
      </c>
      <c r="J950" s="71">
        <f>SUMIF($B$10:$B$1002, "Présence de plantes à baies", $F$10:$F$1002)</f>
        <v>1</v>
      </c>
    </row>
    <row r="951" spans="2:10" x14ac:dyDescent="0.35">
      <c r="B951" s="73" t="s">
        <v>14</v>
      </c>
      <c r="C951" s="91"/>
      <c r="D951" s="70" t="str">
        <f>IFERROR(_xlfn.XLOOKUP(C951, 'Aide et cotations'!$A$118:$A$120, 'Aide et cotations'!$B$118:$B$120), "")</f>
        <v/>
      </c>
      <c r="E951" s="71" t="str" cm="1">
        <f t="array" ref="E951">IF(C951="", "", IF(C951="Non concerné", 0,
   IFERROR(
      MAX(
         _xlfn._xlws.FILTER(
            INDEX('Aide et cotations'!$A$2:$CN$380,, MATCH(B951, 'Aide et cotations'!$A$1:$CN$1, 0)),
            'Aide et cotations'!$A$2:$A$380 = C951
         )
      ),
   "")
))</f>
        <v/>
      </c>
      <c r="F951" s="71" t="str">
        <f>IF('Outil de calcul'!C951="", "", IF('Outil de calcul'!C951="Non concerné", 0, IFERROR(MAX(INDEX('Aide et cotations'!$A$1:$BN$380, 0, MATCH('Outil de calcul'!B951,'Aide et cotations'!$A$1:$CN$1, 0))), "")))</f>
        <v/>
      </c>
      <c r="I951" s="71">
        <f>SUMIF($B$10:$B$1002, "Présence de plantes à fruits ", $E$10:$E$1002)</f>
        <v>0</v>
      </c>
      <c r="J951" s="71">
        <f>SUMIF($B$10:$B$1002, "Présence de plantes à fruits ", $F$10:$F$1002)</f>
        <v>1</v>
      </c>
    </row>
    <row r="952" spans="2:10" x14ac:dyDescent="0.35">
      <c r="B952" s="73" t="s">
        <v>64</v>
      </c>
      <c r="C952" s="91"/>
      <c r="D952" s="70" t="str">
        <f>IFERROR(_xlfn.XLOOKUP(C952, 'Aide et cotations'!$A$121:$A$123, 'Aide et cotations'!$B$121:$B$123), "")</f>
        <v/>
      </c>
      <c r="E952" s="71" t="str" cm="1">
        <f t="array" ref="E952">IF(C952="", "", IF(C952="Non concerné", 0,
   IFERROR(
      MAX(
         _xlfn._xlws.FILTER(
            INDEX('Aide et cotations'!$A$2:$CN$380,, MATCH(B952, 'Aide et cotations'!$A$1:$CN$1, 0)),
            'Aide et cotations'!$A$2:$A$380 = C952
         )
      ),
   "")
))</f>
        <v/>
      </c>
      <c r="F952" s="71" t="str">
        <f>IF('Outil de calcul'!C952="", "", IF('Outil de calcul'!C952="Non concerné", 0, IFERROR(MAX(INDEX('Aide et cotations'!$A$1:$BN$380, 0, MATCH('Outil de calcul'!B952,'Aide et cotations'!$A$1:$CN$1, 0))), "")))</f>
        <v/>
      </c>
      <c r="I952" s="71">
        <f>SUMIF($B$10:$B$1002, "Zone de compostage / matières organiques", $E$10:$E$1002)</f>
        <v>0</v>
      </c>
      <c r="J952" s="71">
        <f>SUMIF($B$10:$B$1002, "Zone de compostage / matières organiques", $F$10:$F$1002)</f>
        <v>1</v>
      </c>
    </row>
    <row r="953" spans="2:10" x14ac:dyDescent="0.35">
      <c r="B953" s="73" t="s">
        <v>15</v>
      </c>
      <c r="C953" s="91"/>
      <c r="D953" s="70" t="str">
        <f>IFERROR(_xlfn.XLOOKUP(C953, 'Aide et cotations'!$A$124:$A$126, 'Aide et cotations'!$B$124:$B$126), "")</f>
        <v/>
      </c>
      <c r="E953" s="71" t="str" cm="1">
        <f t="array" ref="E953">IF(C953="", "", IF(C953="Non concerné", 0,
   IFERROR(
      MAX(
         _xlfn._xlws.FILTER(
            INDEX('Aide et cotations'!$A$2:$CN$380,, MATCH(B953, 'Aide et cotations'!$A$1:$CN$1, 0)),
            'Aide et cotations'!$A$2:$A$380 = C953
         )
      ),
   "")
))</f>
        <v/>
      </c>
      <c r="F953" s="71" t="str">
        <f>IF('Outil de calcul'!C953="", "", IF('Outil de calcul'!C953="Non concerné", 0, IFERROR(MAX(INDEX('Aide et cotations'!$A$1:$BN$380, 0, MATCH('Outil de calcul'!B953,'Aide et cotations'!$A$1:$CN$1, 0))), "")))</f>
        <v/>
      </c>
      <c r="I953" s="71">
        <f>SUMIF($B$10:$B$1002, "Potager", $E$10:$E$1002)</f>
        <v>0</v>
      </c>
      <c r="J953" s="71">
        <f>SUMIF($B$10:$B$1002, "Potager", $F$10:$F$1002)</f>
        <v>1</v>
      </c>
    </row>
    <row r="954" spans="2:10" x14ac:dyDescent="0.35">
      <c r="B954" s="73" t="s">
        <v>65</v>
      </c>
      <c r="C954" s="91"/>
      <c r="D954" s="70" t="str">
        <f>IFERROR(_xlfn.XLOOKUP(C954, 'Aide et cotations'!$A$127:$A$129, 'Aide et cotations'!$B$127:$B$129), "")</f>
        <v/>
      </c>
      <c r="E954" s="71" t="str" cm="1">
        <f t="array" ref="E954">IF(C954="", "", IF(C954="Non concerné", 0,
   IFERROR(
      MAX(
         _xlfn._xlws.FILTER(
            INDEX('Aide et cotations'!$A$2:$CN$380,, MATCH(B954, 'Aide et cotations'!$A$1:$CN$1, 0)),
            'Aide et cotations'!$A$2:$A$380 = C954
         )
      ),
   "")
))</f>
        <v/>
      </c>
      <c r="F954" s="71" t="str">
        <f>IF('Outil de calcul'!C954="", "", IF('Outil de calcul'!C954="Non concerné", 0, IFERROR(MAX(INDEX('Aide et cotations'!$A$1:$BN$380, 0, MATCH('Outil de calcul'!B954,'Aide et cotations'!$A$1:$CN$1, 0))), "")))</f>
        <v/>
      </c>
      <c r="I954" s="71">
        <f>SUMIF($B$10:$B$1002, "Bois mort laissé sur place	", $E$10:$E$1002)</f>
        <v>0</v>
      </c>
      <c r="J954" s="71">
        <f>SUMIF($B$10:$B$1002, "Bois mort laissé sur place	", $F$10:$F$1002)</f>
        <v>1</v>
      </c>
    </row>
    <row r="955" spans="2:10" ht="31.2" x14ac:dyDescent="0.35">
      <c r="B955" s="69" t="s">
        <v>201</v>
      </c>
      <c r="C955" s="91"/>
      <c r="D955" s="70" t="str">
        <f>IFERROR(_xlfn.XLOOKUP(C955, 'Aide et cotations'!$A$130:$A$134, 'Aide et cotations'!$B$130:$B$134), "")</f>
        <v/>
      </c>
      <c r="E955" s="71" t="str" cm="1">
        <f t="array" ref="E955">IF(C955="", "", IF(C955="Non concerné", 0,
   IFERROR(
      MAX(
         _xlfn._xlws.FILTER(
            INDEX('Aide et cotations'!$A$2:$CN$380,, MATCH(B955, 'Aide et cotations'!$A$1:$CN$1, 0)),
            'Aide et cotations'!$A$2:$A$380 = C955
         )
      ),
   "")
))</f>
        <v/>
      </c>
      <c r="F955" s="71" t="str">
        <f>IF('Outil de calcul'!C955="", "", IF('Outil de calcul'!C955="Non concerné", 0, IFERROR(MAX(INDEX('Aide et cotations'!$A$1:$BN$380, 0, MATCH('Outil de calcul'!B955,'Aide et cotations'!$A$1:$CN$1, 0))), "")))</f>
        <v/>
      </c>
      <c r="I955" s="71">
        <f>SUMIF($B$10:$B$1002, "Maintien de la couverture végétale utile à la biodiversité pendant le chantier et jusqu'à la livraison", $E$10:$E$1002)</f>
        <v>0</v>
      </c>
      <c r="J955" s="71">
        <f>SUMIF($B$10:$B$1002, "Maintien de la couverture végétale utile à la biodiversité pendant le chantier et jusqu'à la livraison", $F$10:$F$1002)</f>
        <v>3</v>
      </c>
    </row>
    <row r="956" spans="2:10" ht="31.2" x14ac:dyDescent="0.35">
      <c r="B956" s="69" t="s">
        <v>27</v>
      </c>
      <c r="C956" s="97"/>
      <c r="D956" s="74"/>
      <c r="E956" s="75"/>
      <c r="F956" s="75"/>
      <c r="I956" s="75"/>
      <c r="J956" s="75"/>
    </row>
    <row r="957" spans="2:10" x14ac:dyDescent="0.35">
      <c r="B957" s="73" t="s">
        <v>226</v>
      </c>
      <c r="C957" s="91"/>
      <c r="D957" s="70" t="str">
        <f>IFERROR(_xlfn.XLOOKUP(C957, 'Aide et cotations'!$A$135:$A$137, 'Aide et cotations'!$B$135:$B$137), "")</f>
        <v/>
      </c>
      <c r="E957" s="71" t="str" cm="1">
        <f t="array" ref="E957">IF(C957="", "", IF(C957="Non concerné", 0,
   IFERROR(
      MAX(
         _xlfn._xlws.FILTER(
            INDEX('Aide et cotations'!$A$2:$CN$380,, MATCH(B957, 'Aide et cotations'!$A$1:$CN$1, 0)),
            'Aide et cotations'!$A$2:$A$380 = C957
         )
      ),
   "")
))</f>
        <v/>
      </c>
      <c r="F957" s="71" t="str">
        <f>IF('Outil de calcul'!C957="", "", IF('Outil de calcul'!C957="Non concerné", 0, IFERROR(MAX(INDEX('Aide et cotations'!$A$1:$BN$380, 0, MATCH('Outil de calcul'!B957,'Aide et cotations'!$A$1:$CN$1, 0))), "")))</f>
        <v/>
      </c>
      <c r="I957" s="71">
        <f>SUMIF($B$10:$B$1002, "Pour les oiseaux", $E$10:$E$1002)</f>
        <v>1</v>
      </c>
      <c r="J957" s="71">
        <f>SUMIF($B$10:$B$1002, "Pour les oiseaux", $F$10:$F$1002)</f>
        <v>1</v>
      </c>
    </row>
    <row r="958" spans="2:10" x14ac:dyDescent="0.35">
      <c r="B958" s="73" t="s">
        <v>324</v>
      </c>
      <c r="C958" s="91"/>
      <c r="D958" s="70" t="str">
        <f>IFERROR(_xlfn.XLOOKUP(C958, 'Aide et cotations'!$A$138:$A$140, 'Aide et cotations'!$B$138:$B$140), "")</f>
        <v/>
      </c>
      <c r="E958" s="71" t="str" cm="1">
        <f t="array" ref="E958">IF(C958="", "", IF(C958="Non concerné", 0,
   IFERROR(
      MAX(
         _xlfn._xlws.FILTER(
            INDEX('Aide et cotations'!$A$2:$CN$380,, MATCH(B958, 'Aide et cotations'!$A$1:$CN$1, 0)),
            'Aide et cotations'!$A$2:$A$380 = C958
         )
      ),
   "")
))</f>
        <v/>
      </c>
      <c r="F958" s="71" t="str">
        <f>IF('Outil de calcul'!C958="", "", IF('Outil de calcul'!C958="Non concerné", 0, IFERROR(MAX(INDEX('Aide et cotations'!$A$1:$BN$380, 0, MATCH('Outil de calcul'!B958,'Aide et cotations'!$A$1:$CN$1, 0))), "")))</f>
        <v/>
      </c>
      <c r="I958" s="71">
        <f>SUMIF($B$10:$B$1002, "Pour les reptiles", $E$10:$E$1002)</f>
        <v>1</v>
      </c>
      <c r="J958" s="71">
        <f>SUMIF($B$10:$B$1002, "Pour les reptiles", $F$10:$F$1002)</f>
        <v>1</v>
      </c>
    </row>
    <row r="959" spans="2:10" x14ac:dyDescent="0.35">
      <c r="B959" s="73" t="s">
        <v>325</v>
      </c>
      <c r="C959" s="91"/>
      <c r="D959" s="70" t="str">
        <f>IFERROR(_xlfn.XLOOKUP(C959, 'Aide et cotations'!$A$141:$A$143, 'Aide et cotations'!$B$141:$B$143), "")</f>
        <v/>
      </c>
      <c r="E959" s="71" t="str" cm="1">
        <f t="array" ref="E959">IF(C959="", "", IF(C959="Non concerné", 0,
   IFERROR(
      MAX(
         _xlfn._xlws.FILTER(
            INDEX('Aide et cotations'!$A$2:$CN$380,, MATCH(B959, 'Aide et cotations'!$A$1:$CN$1, 0)),
            'Aide et cotations'!$A$2:$A$380 = C959
         )
      ),
   "")
))</f>
        <v/>
      </c>
      <c r="F959" s="71" t="str">
        <f>IF('Outil de calcul'!C959="", "", IF('Outil de calcul'!C959="Non concerné", 0, IFERROR(MAX(INDEX('Aide et cotations'!$A$1:$BN$380, 0, MATCH('Outil de calcul'!B959,'Aide et cotations'!$A$1:$CN$1, 0))), "")))</f>
        <v/>
      </c>
      <c r="I959" s="71">
        <f>SUMIF($B$10:$B$1002, "Pour les chauves-souris", $E$10:$E$1002)</f>
        <v>0</v>
      </c>
      <c r="J959" s="71">
        <f>SUMIF($B$10:$B$1002, "Pour les chauves-souris", $F$10:$F$1002)</f>
        <v>1</v>
      </c>
    </row>
    <row r="960" spans="2:10" x14ac:dyDescent="0.35">
      <c r="B960" s="73" t="s">
        <v>326</v>
      </c>
      <c r="C960" s="91"/>
      <c r="D960" s="70" t="str">
        <f>IFERROR(_xlfn.XLOOKUP(C960, 'Aide et cotations'!$A$144:$A$146, 'Aide et cotations'!$B$144:$B$146), "")</f>
        <v/>
      </c>
      <c r="E960" s="71" t="str" cm="1">
        <f t="array" ref="E960">IF(C960="", "", IF(C960="Non concerné", 0,
   IFERROR(
      MAX(
         _xlfn._xlws.FILTER(
            INDEX('Aide et cotations'!$A$2:$CN$380,, MATCH(B960, 'Aide et cotations'!$A$1:$CN$1, 0)),
            'Aide et cotations'!$A$2:$A$380 = C960
         )
      ),
   "")
))</f>
        <v/>
      </c>
      <c r="F960" s="71" t="str">
        <f>IF('Outil de calcul'!C960="", "", IF('Outil de calcul'!C960="Non concerné", 0, IFERROR(MAX(INDEX('Aide et cotations'!$A$1:$BN$380, 0, MATCH('Outil de calcul'!B960,'Aide et cotations'!$A$1:$CN$1, 0))), "")))</f>
        <v/>
      </c>
      <c r="I960" s="71">
        <f>SUMIF($B$10:$B$1002, "Pour les insectes", $E$10:$E$1002)</f>
        <v>0</v>
      </c>
      <c r="J960" s="71">
        <f>SUMIF($B$10:$B$1002, "Pour les insectes", $F$10:$F$1002)</f>
        <v>1</v>
      </c>
    </row>
    <row r="961" spans="2:10" ht="34.200000000000003" customHeight="1" x14ac:dyDescent="0.35">
      <c r="B961" s="69" t="s">
        <v>72</v>
      </c>
      <c r="C961" s="91"/>
      <c r="D961" s="70" t="str">
        <f>IFERROR(_xlfn.XLOOKUP(C961, 'Aide et cotations'!$A$147:$A$150, 'Aide et cotations'!$B$147:$B$150), "")</f>
        <v/>
      </c>
      <c r="E961" s="71" t="str" cm="1">
        <f t="array" ref="E961">IF(C961="", "", IF(C961="Non concerné", 0,
   IFERROR(
      MAX(
         _xlfn._xlws.FILTER(
            INDEX('Aide et cotations'!$A$2:$CN$380,, MATCH(B961, 'Aide et cotations'!$A$1:$CN$1, 0)),
            'Aide et cotations'!$A$2:$A$380 = C961
         )
      ),
   "")
))</f>
        <v/>
      </c>
      <c r="F961" s="71" t="str">
        <f>IF('Outil de calcul'!C961="", "", IF('Outil de calcul'!C961="Non concerné", 0, IFERROR(MAX(INDEX('Aide et cotations'!$A$1:$BN$380, 0, MATCH('Outil de calcul'!B961,'Aide et cotations'!$A$1:$CN$1, 0))), "")))</f>
        <v/>
      </c>
      <c r="I961" s="71">
        <f>SUMIF($B$10:$B$1002, "Préservation d’espèces patrimoniales / remarquables", $E$10:$E$1002)</f>
        <v>1</v>
      </c>
      <c r="J961" s="71">
        <f>SUMIF($B$10:$B$1002, "Préservation d’espèces patrimoniales / remarquables", $F$10:$F$1002)</f>
        <v>1</v>
      </c>
    </row>
    <row r="962" spans="2:10" x14ac:dyDescent="0.35">
      <c r="B962" s="69" t="s">
        <v>125</v>
      </c>
      <c r="C962" s="97"/>
      <c r="D962" s="74"/>
      <c r="E962" s="75"/>
      <c r="F962" s="75"/>
      <c r="I962" s="75"/>
      <c r="J962" s="75"/>
    </row>
    <row r="963" spans="2:10" x14ac:dyDescent="0.35">
      <c r="B963" s="73" t="s">
        <v>327</v>
      </c>
      <c r="C963" s="91"/>
      <c r="D963" s="70" t="str">
        <f>IFERROR(_xlfn.XLOOKUP(C963, 'Aide et cotations'!$A$151:$A$153, 'Aide et cotations'!$B$151:$B$153), "")</f>
        <v/>
      </c>
      <c r="E963" s="71" t="str" cm="1">
        <f t="array" ref="E963">IF(C963="", "", IF(C963="Non concerné", 0,
   IFERROR(
      MAX(
         _xlfn._xlws.FILTER(
            INDEX('Aide et cotations'!$A$2:$CN$380,, MATCH(B963, 'Aide et cotations'!$A$1:$CN$1, 0)),
            'Aide et cotations'!$A$2:$A$380 = C963
         )
      ),
   "")
))</f>
        <v/>
      </c>
      <c r="F963" s="71" t="str">
        <f>IF('Outil de calcul'!C963="", "", IF('Outil de calcul'!C963="Non concerné", 0, IFERROR(MAX(INDEX('Aide et cotations'!$A$1:$BN$380, 0, MATCH('Outil de calcul'!B963,'Aide et cotations'!$A$1:$CN$1, 0))), "")))</f>
        <v/>
      </c>
      <c r="I963" s="71">
        <f>SUMIF($B$10:$B$1002, "Pour les insectes.", $E$10:$E$1002)</f>
        <v>1</v>
      </c>
      <c r="J963" s="71">
        <f>SUMIF($B$10:$B$1002, "Pour les insectes.", $F$10:$F$1002)</f>
        <v>1</v>
      </c>
    </row>
    <row r="964" spans="2:10" x14ac:dyDescent="0.35">
      <c r="B964" s="73" t="s">
        <v>328</v>
      </c>
      <c r="C964" s="91"/>
      <c r="D964" s="70" t="str">
        <f>IFERROR(_xlfn.XLOOKUP(C964, 'Aide et cotations'!$A$154:$A$156, 'Aide et cotations'!$B$154:$B$156), "")</f>
        <v/>
      </c>
      <c r="E964" s="71" t="str" cm="1">
        <f t="array" ref="E964">IF(C964="", "", IF(C964="Non concerné", 0,
   IFERROR(
      MAX(
         _xlfn._xlws.FILTER(
            INDEX('Aide et cotations'!$A$2:$CN$380,, MATCH(B964, 'Aide et cotations'!$A$1:$CN$1, 0)),
            'Aide et cotations'!$A$2:$A$380 = C964
         )
      ),
   "")
))</f>
        <v/>
      </c>
      <c r="F964" s="71" t="str">
        <f>IF('Outil de calcul'!C964="", "", IF('Outil de calcul'!C964="Non concerné", 0, IFERROR(MAX(INDEX('Aide et cotations'!$A$1:$BN$380, 0, MATCH('Outil de calcul'!B964,'Aide et cotations'!$A$1:$CN$1, 0))), "")))</f>
        <v/>
      </c>
      <c r="I964" s="71">
        <f>SUMIF($B$10:$B$1002, "Pour les batraciens.", $E$10:$E$1002)</f>
        <v>1</v>
      </c>
      <c r="J964" s="71">
        <f>SUMIF($B$10:$B$1002, "Pour les batraciens.", $F$10:$F$1002)</f>
        <v>1</v>
      </c>
    </row>
    <row r="965" spans="2:10" x14ac:dyDescent="0.35">
      <c r="B965" s="73" t="s">
        <v>329</v>
      </c>
      <c r="C965" s="91"/>
      <c r="D965" s="70" t="str">
        <f>IFERROR(_xlfn.XLOOKUP(C965, 'Aide et cotations'!$A$157:$A$159, 'Aide et cotations'!$B$157:$B$159), "")</f>
        <v/>
      </c>
      <c r="E965" s="71" t="str" cm="1">
        <f t="array" ref="E965">IF(C965="", "", IF(C965="Non concerné", 0,
   IFERROR(
      MAX(
         _xlfn._xlws.FILTER(
            INDEX('Aide et cotations'!$A$2:$CN$380,, MATCH(B965, 'Aide et cotations'!$A$1:$CN$1, 0)),
            'Aide et cotations'!$A$2:$A$380 = C965
         )
      ),
   "")
))</f>
        <v/>
      </c>
      <c r="F965" s="71" t="str">
        <f>IF('Outil de calcul'!C965="", "", IF('Outil de calcul'!C965="Non concerné", 0, IFERROR(MAX(INDEX('Aide et cotations'!$A$1:$BN$380, 0, MATCH('Outil de calcul'!B965,'Aide et cotations'!$A$1:$CN$1, 0))), "")))</f>
        <v/>
      </c>
      <c r="I965" s="71">
        <f>SUMIF($B$10:$B$1002, "Pour les oiseaux.", $E$10:$E$1002)</f>
        <v>0</v>
      </c>
      <c r="J965" s="71">
        <f>SUMIF($B$10:$B$1002, "Pour les oiseaux.", $F$10:$F$1002)</f>
        <v>1</v>
      </c>
    </row>
    <row r="966" spans="2:10" x14ac:dyDescent="0.35">
      <c r="B966" s="73" t="s">
        <v>330</v>
      </c>
      <c r="C966" s="91"/>
      <c r="D966" s="70" t="str">
        <f>IFERROR(_xlfn.XLOOKUP(C966, 'Aide et cotations'!$A$160:$A$162, 'Aide et cotations'!$B$160:$B$162), "")</f>
        <v/>
      </c>
      <c r="E966" s="71" t="str" cm="1">
        <f t="array" ref="E966">IF(C966="", "", IF(C966="Non concerné", 0,
   IFERROR(
      MAX(
         _xlfn._xlws.FILTER(
            INDEX('Aide et cotations'!$A$2:$CN$380,, MATCH(B966, 'Aide et cotations'!$A$1:$CN$1, 0)),
            'Aide et cotations'!$A$2:$A$380 = C966
         )
      ),
   "")
))</f>
        <v/>
      </c>
      <c r="F966" s="71" t="str">
        <f>IF('Outil de calcul'!C966="", "", IF('Outil de calcul'!C966="Non concerné", 0, IFERROR(MAX(INDEX('Aide et cotations'!$A$1:$BN$380, 0, MATCH('Outil de calcul'!B966,'Aide et cotations'!$A$1:$CN$1, 0))), "")))</f>
        <v/>
      </c>
      <c r="I966" s="71">
        <f>SUMIF($B$10:$B$1002, "Pour les mammifères.", $E$10:$E$1002)</f>
        <v>0</v>
      </c>
      <c r="J966" s="71">
        <f>SUMIF($B$10:$B$1002, "Pour les mammifères.", $F$10:$F$1002)</f>
        <v>1</v>
      </c>
    </row>
    <row r="967" spans="2:10" ht="31.2" customHeight="1" x14ac:dyDescent="0.35">
      <c r="B967" s="69" t="s">
        <v>150</v>
      </c>
      <c r="C967" s="91"/>
      <c r="D967" s="70" t="str">
        <f>IFERROR(_xlfn.XLOOKUP(C967, 'Aide et cotations'!$A$163:$A$166, 'Aide et cotations'!$B$163:$B$166), "")</f>
        <v/>
      </c>
      <c r="E967" s="71" t="str" cm="1">
        <f t="array" ref="E967">IF(C967="", "", IF(C967="Non concerné", 0,
   IFERROR(
      MAX(
         _xlfn._xlws.FILTER(
            INDEX('Aide et cotations'!$A$2:$CN$380,, MATCH(B967, 'Aide et cotations'!$A$1:$CN$1, 0)),
            'Aide et cotations'!$A$2:$A$380 = C967
         )
      ),
   "")
))</f>
        <v/>
      </c>
      <c r="F967" s="71" t="str">
        <f>IF('Outil de calcul'!C967="", "", IF('Outil de calcul'!C967="Non concerné", 0, IFERROR(MAX(INDEX('Aide et cotations'!$A$1:$BN$380, 0, MATCH('Outil de calcul'!B967,'Aide et cotations'!$A$1:$CN$1, 0))), "")))</f>
        <v/>
      </c>
      <c r="I967" s="71">
        <f>SUMIF($B$10:$B$1002, "Masse d’eau favorable à la faune", $E$10:$E$1002)</f>
        <v>1</v>
      </c>
      <c r="J967" s="71">
        <f>SUMIF($B$10:$B$1002, "Masse d’eau favorable à la faune", $F$10:$F$1002)</f>
        <v>1</v>
      </c>
    </row>
    <row r="968" spans="2:10" ht="18" x14ac:dyDescent="0.35">
      <c r="B968" s="112" t="s">
        <v>139</v>
      </c>
      <c r="C968" s="112"/>
      <c r="D968" s="89" t="s">
        <v>246</v>
      </c>
      <c r="E968" s="89" t="s">
        <v>166</v>
      </c>
      <c r="F968" s="89" t="s">
        <v>204</v>
      </c>
      <c r="I968" s="68" t="s">
        <v>166</v>
      </c>
      <c r="J968" s="68" t="s">
        <v>204</v>
      </c>
    </row>
    <row r="969" spans="2:10" ht="46.95" customHeight="1" x14ac:dyDescent="0.35">
      <c r="B969" s="69" t="s">
        <v>190</v>
      </c>
      <c r="C969" s="91"/>
      <c r="D969" s="70" t="str">
        <f>IFERROR(_xlfn.XLOOKUP(C969, 'Aide et cotations'!$A$167:$A$169, 'Aide et cotations'!$B$167:$B$169), "")</f>
        <v/>
      </c>
      <c r="E969" s="71" t="str" cm="1">
        <f t="array" ref="E969">IF(C969="", "", IF(C969="Non concerné", 0,
   IFERROR(
      MAX(
         _xlfn._xlws.FILTER(
            INDEX('Aide et cotations'!$A$2:$CN$380,, MATCH(B969, 'Aide et cotations'!$A$1:$CN$1, 0)),
            'Aide et cotations'!$A$2:$A$380 = C969
         )
      ),
   "")
))</f>
        <v/>
      </c>
      <c r="F969" s="71" t="str">
        <f>IF('Outil de calcul'!C969="", "", IF('Outil de calcul'!C969="Non concerné", 0, IFERROR(MAX(INDEX('Aide et cotations'!$A$1:$BN$380, 0, MATCH('Outil de calcul'!B969,'Aide et cotations'!$A$1:$CN$1, 0))), "")))</f>
        <v/>
      </c>
      <c r="I969" s="71">
        <f>SUMIF($B$10:$B$1002, "Pollutions et nuisances liées à l'activité / l'usage  prévu du projet", $E$10:$E$1002)</f>
        <v>0</v>
      </c>
      <c r="J969" s="71">
        <f>SUMIF($B$10:$B$1002, "Pollutions et nuisances liées à l'activité / l'usage  prévu du projet", $F$10:$F$1002)</f>
        <v>1</v>
      </c>
    </row>
    <row r="970" spans="2:10" x14ac:dyDescent="0.35">
      <c r="B970" s="69" t="s">
        <v>91</v>
      </c>
      <c r="C970" s="97"/>
      <c r="D970" s="74"/>
      <c r="E970" s="75"/>
      <c r="F970" s="75"/>
      <c r="I970" s="75"/>
      <c r="J970" s="75"/>
    </row>
    <row r="971" spans="2:10" x14ac:dyDescent="0.35">
      <c r="B971" s="73" t="s">
        <v>29</v>
      </c>
      <c r="C971" s="91"/>
      <c r="D971" s="70" t="str">
        <f>IFERROR(_xlfn.XLOOKUP(C971, 'Aide et cotations'!$A$170:$A$173, 'Aide et cotations'!$B$170:$B$173), "")</f>
        <v/>
      </c>
      <c r="E971" s="71" t="str" cm="1">
        <f t="array" ref="E971">IF(C971="", "", IF(C971="Non concerné", 0,
   IFERROR(
      MAX(
         _xlfn._xlws.FILTER(
            INDEX('Aide et cotations'!$A$2:$CN$380,, MATCH(B971, 'Aide et cotations'!$A$1:$CN$1, 0)),
            'Aide et cotations'!$A$2:$A$380 = C971
         )
      ),
   "")
))</f>
        <v/>
      </c>
      <c r="F971" s="71" t="str">
        <f>IF('Outil de calcul'!C971="", "", IF('Outil de calcul'!C971="Non concerné", 0, IFERROR(MAX(INDEX('Aide et cotations'!$A$1:$BN$380, 0, MATCH('Outil de calcul'!B971,'Aide et cotations'!$A$1:$CN$1, 0))), "")))</f>
        <v/>
      </c>
      <c r="I971" s="71">
        <f>SUMIF($B$10:$B$1002, "Orienté vers le sol ", $E$10:$E$1002)</f>
        <v>1</v>
      </c>
      <c r="J971" s="71">
        <f>SUMIF($B$10:$B$1002, "Orienté vers le sol ", $F$10:$F$1002)</f>
        <v>1</v>
      </c>
    </row>
    <row r="972" spans="2:10" x14ac:dyDescent="0.35">
      <c r="B972" s="73" t="s">
        <v>82</v>
      </c>
      <c r="C972" s="91"/>
      <c r="D972" s="70" t="str">
        <f>IFERROR(_xlfn.XLOOKUP(C972, 'Aide et cotations'!$A$174:$A$177, 'Aide et cotations'!$B$174:$B$177), "")</f>
        <v/>
      </c>
      <c r="E972" s="71" t="str" cm="1">
        <f t="array" ref="E972">IF(C972="", "", IF(C972="Non concerné", 0,
   IFERROR(
      MAX(
         _xlfn._xlws.FILTER(
            INDEX('Aide et cotations'!$A$2:$CN$380,, MATCH(B972, 'Aide et cotations'!$A$1:$CN$1, 0)),
            'Aide et cotations'!$A$2:$A$380 = C972
         )
      ),
   "")
))</f>
        <v/>
      </c>
      <c r="F972" s="71" t="str">
        <f>IF('Outil de calcul'!C972="", "", IF('Outil de calcul'!C972="Non concerné", 0, IFERROR(MAX(INDEX('Aide et cotations'!$A$1:$BN$380, 0, MATCH('Outil de calcul'!B972,'Aide et cotations'!$A$1:$CN$1, 0))), "")))</f>
        <v/>
      </c>
      <c r="I972" s="71">
        <f>SUMIF($B$10:$B$1002, "Horloge solaire ou détecteur de mouvement", $E$10:$E$1002)</f>
        <v>1</v>
      </c>
      <c r="J972" s="71">
        <f>SUMIF($B$10:$B$1002, "Horloge solaire ou détecteur de mouvement", $F$10:$F$1002)</f>
        <v>1</v>
      </c>
    </row>
    <row r="973" spans="2:10" ht="31.2" customHeight="1" x14ac:dyDescent="0.35">
      <c r="B973" s="73" t="s">
        <v>126</v>
      </c>
      <c r="C973" s="91"/>
      <c r="D973" s="70" t="str">
        <f>IFERROR(_xlfn.XLOOKUP(C973, 'Aide et cotations'!$A$178:$A$181, 'Aide et cotations'!$B$178:$B$181), "")</f>
        <v/>
      </c>
      <c r="E973" s="71" t="str" cm="1">
        <f t="array" ref="E973">IF(C973="", "", IF(C973="Non concerné", 0,
   IFERROR(
      MAX(
         _xlfn._xlws.FILTER(
            INDEX('Aide et cotations'!$A$2:$CN$380,, MATCH(B973, 'Aide et cotations'!$A$1:$CN$1, 0)),
            'Aide et cotations'!$A$2:$A$380 = C973
         )
      ),
   "")
))</f>
        <v/>
      </c>
      <c r="F973" s="71" t="str">
        <f>IF('Outil de calcul'!C973="", "", IF('Outil de calcul'!C973="Non concerné", 0, IFERROR(MAX(INDEX('Aide et cotations'!$A$1:$BN$380, 0, MATCH('Outil de calcul'!B973,'Aide et cotations'!$A$1:$CN$1, 0))), "")))</f>
        <v/>
      </c>
      <c r="I973" s="71">
        <f>SUMIF($B$10:$B$1002, "Température de couleur &lt; 2300°K", $E$10:$E$1002)</f>
        <v>0</v>
      </c>
      <c r="J973" s="71">
        <f>SUMIF($B$10:$B$1002, "Température de couleur &lt; 2300°K", $F$10:$F$1002)</f>
        <v>1</v>
      </c>
    </row>
    <row r="974" spans="2:10" x14ac:dyDescent="0.35">
      <c r="B974" s="73" t="s">
        <v>31</v>
      </c>
      <c r="C974" s="91"/>
      <c r="D974" s="70" t="str">
        <f>IFERROR(_xlfn.XLOOKUP(C974, 'Aide et cotations'!$A$182:$A$185, 'Aide et cotations'!$B$182:$B$185), "")</f>
        <v/>
      </c>
      <c r="E974" s="71" t="str" cm="1">
        <f t="array" ref="E974">IF(C974="", "", IF(C974="Non concerné", 0,
   IFERROR(
      MAX(
         _xlfn._xlws.FILTER(
            INDEX('Aide et cotations'!$A$2:$CN$380,, MATCH(B974, 'Aide et cotations'!$A$1:$CN$1, 0)),
            'Aide et cotations'!$A$2:$A$380 = C974
         )
      ),
   "")
))</f>
        <v/>
      </c>
      <c r="F974" s="71" t="str">
        <f>IF('Outil de calcul'!C974="", "", IF('Outil de calcul'!C974="Non concerné", 0, IFERROR(MAX(INDEX('Aide et cotations'!$A$1:$BN$380, 0, MATCH('Outil de calcul'!B974,'Aide et cotations'!$A$1:$CN$1, 0))), "")))</f>
        <v/>
      </c>
      <c r="I974" s="71">
        <f>SUMIF($B$10:$B$1002, "Eclairement &lt; 20 lux", $E$10:$E$1002)</f>
        <v>0</v>
      </c>
      <c r="J974" s="71">
        <f>SUMIF($B$10:$B$1002, "Eclairement &lt; 20 lux", $F$10:$F$1002)</f>
        <v>1</v>
      </c>
    </row>
    <row r="975" spans="2:10" x14ac:dyDescent="0.35">
      <c r="B975" s="73" t="s">
        <v>30</v>
      </c>
      <c r="C975" s="91"/>
      <c r="D975" s="70" t="str">
        <f>IFERROR(_xlfn.XLOOKUP(C975, 'Aide et cotations'!$A$186:$A$189, 'Aide et cotations'!$B$186:$B$189), "")</f>
        <v/>
      </c>
      <c r="E975" s="71" t="str" cm="1">
        <f t="array" ref="E975">IF(C975="", "", IF(C975="Non concerné", 0,
   IFERROR(
      MAX(
         _xlfn._xlws.FILTER(
            INDEX('Aide et cotations'!$A$2:$CN$380,, MATCH(B975, 'Aide et cotations'!$A$1:$CN$1, 0)),
            'Aide et cotations'!$A$2:$A$380 = C975
         )
      ),
   "")
))</f>
        <v/>
      </c>
      <c r="F975" s="71" t="str">
        <f>IF('Outil de calcul'!C975="", "", IF('Outil de calcul'!C975="Non concerné", 0, IFERROR(MAX(INDEX('Aide et cotations'!$A$1:$BN$380, 0, MATCH('Outil de calcul'!B975,'Aide et cotations'!$A$1:$CN$1, 0))), "")))</f>
        <v/>
      </c>
      <c r="I975" s="71">
        <f>SUMIF($B$10:$B$1002, "Trame noire continue sur les espaces verts du projet", $E$10:$E$1002)</f>
        <v>0</v>
      </c>
      <c r="J975" s="71">
        <f>SUMIF($B$10:$B$1002, "Trame noire continue sur les espaces verts du projet", $F$10:$F$1002)</f>
        <v>1</v>
      </c>
    </row>
    <row r="976" spans="2:10" ht="46.95" customHeight="1" x14ac:dyDescent="0.35">
      <c r="B976" s="69" t="s">
        <v>88</v>
      </c>
      <c r="C976" s="91"/>
      <c r="D976" s="70" t="str">
        <f>IFERROR(_xlfn.XLOOKUP(C976, 'Aide et cotations'!$A$190:$A$194, 'Aide et cotations'!$B$190:$B$194), "")</f>
        <v/>
      </c>
      <c r="E976" s="71" t="str" cm="1">
        <f t="array" ref="E976">IF(C976="", "", IF(C976="Non concerné", 0,
   IFERROR(
      MAX(
         _xlfn._xlws.FILTER(
            INDEX('Aide et cotations'!$A$2:$CN$380,, MATCH(B976, 'Aide et cotations'!$A$1:$CN$1, 0)),
            'Aide et cotations'!$A$2:$A$380 = C976
         )
      ),
   "")
))</f>
        <v/>
      </c>
      <c r="F976" s="71" t="str">
        <f>IF('Outil de calcul'!C976="", "", IF('Outil de calcul'!C976="Non concerné", 0, IFERROR(MAX(INDEX('Aide et cotations'!$A$1:$BN$380, 0, MATCH('Outil de calcul'!B976,'Aide et cotations'!$A$1:$CN$1, 0))), "")))</f>
        <v/>
      </c>
      <c r="I976" s="71">
        <f>SUMIF($B$10:$B$1002, "Pollution sonore - identification et atténuation des sources de bruits", $E$10:$E$1002)</f>
        <v>0</v>
      </c>
      <c r="J976" s="71">
        <f>SUMIF($B$10:$B$1002, "Pollution sonore - identification et atténuation des sources de bruits", $F$10:$F$1002)</f>
        <v>2</v>
      </c>
    </row>
    <row r="977" spans="2:10" x14ac:dyDescent="0.35">
      <c r="B977" s="69" t="s">
        <v>92</v>
      </c>
      <c r="C977" s="91"/>
      <c r="D977" s="70" t="str">
        <f>IFERROR(_xlfn.XLOOKUP(C977, 'Aide et cotations'!$A$195:$A$200, 'Aide et cotations'!$B$195:$B$200), "")</f>
        <v/>
      </c>
      <c r="E977" s="71" t="str" cm="1">
        <f t="array" ref="E977">IF(C977="", "", IF(C977="Non concerné", 0,
   IFERROR(
      MAX(
         _xlfn._xlws.FILTER(
            INDEX('Aide et cotations'!$A$2:$CN$380,, MATCH(B977, 'Aide et cotations'!$A$1:$CN$1, 0)),
            'Aide et cotations'!$A$2:$A$380 = C977
         )
      ),
   "")
))</f>
        <v/>
      </c>
      <c r="F977" s="71" t="str">
        <f>IF('Outil de calcul'!C977="", "", IF('Outil de calcul'!C977="Non concerné", 0, IFERROR(MAX(INDEX('Aide et cotations'!$A$1:$BN$380, 0, MATCH('Outil de calcul'!B977,'Aide et cotations'!$A$1:$CN$1, 0))), "")))</f>
        <v/>
      </c>
      <c r="I977" s="71">
        <f>SUMIF($B$10:$B$1002, "Risques de collision sur surfaces vitrées", $E$10:$E$1002)</f>
        <v>2</v>
      </c>
      <c r="J977" s="71">
        <f>SUMIF($B$10:$B$1002, "Risques de collision sur surfaces vitrées", $F$10:$F$1002)</f>
        <v>3</v>
      </c>
    </row>
    <row r="978" spans="2:10" ht="18" x14ac:dyDescent="0.35">
      <c r="B978" s="112" t="s">
        <v>140</v>
      </c>
      <c r="C978" s="112"/>
      <c r="D978" s="89" t="s">
        <v>246</v>
      </c>
      <c r="E978" s="89" t="s">
        <v>166</v>
      </c>
      <c r="F978" s="89" t="s">
        <v>204</v>
      </c>
      <c r="I978" s="68" t="s">
        <v>166</v>
      </c>
      <c r="J978" s="68" t="s">
        <v>204</v>
      </c>
    </row>
    <row r="979" spans="2:10" ht="62.4" customHeight="1" x14ac:dyDescent="0.35">
      <c r="B979" s="69" t="s">
        <v>6</v>
      </c>
      <c r="C979" s="91"/>
      <c r="D979" s="70" t="str">
        <f>IFERROR(_xlfn.XLOOKUP(C979, 'Aide et cotations'!$A$201:$A$204, 'Aide et cotations'!$B$201:$B$204), "")</f>
        <v/>
      </c>
      <c r="E979" s="71" t="str" cm="1">
        <f t="array" ref="E979">IF(C979="", "", IF(C979="Non concerné", 0,
   IFERROR(
      MAX(
         _xlfn._xlws.FILTER(
            INDEX('Aide et cotations'!$A$2:$CN$380,, MATCH(B979, 'Aide et cotations'!$A$1:$CN$1, 0)),
            'Aide et cotations'!$A$2:$A$380 = C979
         )
      ),
   "")
))</f>
        <v/>
      </c>
      <c r="F979" s="71" t="str">
        <f>IF('Outil de calcul'!C979="", "", IF('Outil de calcul'!C979="Non concerné", 0, IFERROR(MAX(INDEX('Aide et cotations'!$A$1:$BN$380, 0, MATCH('Outil de calcul'!B979,'Aide et cotations'!$A$1:$CN$1, 0))), "")))</f>
        <v/>
      </c>
      <c r="I979" s="71">
        <f>SUMIF($B$10:$B$1002, "Mise en place de corridors / pas japonais inter site ", $E$10:$E$1002)</f>
        <v>1</v>
      </c>
      <c r="J979" s="71">
        <f>SUMIF($B$10:$B$1002, "Mise en place de corridors / pas japonais inter site ", $F$10:$F$1002)</f>
        <v>1</v>
      </c>
    </row>
    <row r="980" spans="2:10" x14ac:dyDescent="0.35">
      <c r="B980" s="69" t="s">
        <v>7</v>
      </c>
      <c r="C980" s="91"/>
      <c r="D980" s="70" t="str">
        <f>IFERROR(_xlfn.XLOOKUP(C980, 'Aide et cotations'!$A$205:$A$208, 'Aide et cotations'!$B$205:$B$208), "")</f>
        <v/>
      </c>
      <c r="E980" s="71" t="str" cm="1">
        <f t="array" ref="E980">IF(C980="", "", IF(C980="Non concerné", 0,
   IFERROR(
      MAX(
         _xlfn._xlws.FILTER(
            INDEX('Aide et cotations'!$A$2:$CN$380,, MATCH(B980, 'Aide et cotations'!$A$1:$CN$1, 0)),
            'Aide et cotations'!$A$2:$A$380 = C980
         )
      ),
   "")
))</f>
        <v/>
      </c>
      <c r="F980" s="71" t="str">
        <f>IF('Outil de calcul'!C980="", "", IF('Outil de calcul'!C980="Non concerné", 0, IFERROR(MAX(INDEX('Aide et cotations'!$A$1:$BN$380, 0, MATCH('Outil de calcul'!B980,'Aide et cotations'!$A$1:$CN$1, 0))), "")))</f>
        <v/>
      </c>
      <c r="I980" s="71">
        <f>SUMIF($B$10:$B$1002, "Mise en place de corridors / pas japonais intra site ", $E$10:$E$1002)</f>
        <v>0</v>
      </c>
      <c r="J980" s="71">
        <f>SUMIF($B$10:$B$1002, "Mise en place de corridors / pas japonais intra site ", $F$10:$F$1002)</f>
        <v>1</v>
      </c>
    </row>
    <row r="981" spans="2:10" ht="31.2" customHeight="1" x14ac:dyDescent="0.35">
      <c r="B981" s="69" t="s">
        <v>16</v>
      </c>
      <c r="C981" s="91"/>
      <c r="D981" s="70" t="str">
        <f>IFERROR(_xlfn.XLOOKUP(C981, 'Aide et cotations'!$A$209:$A$213, 'Aide et cotations'!$B$209:$B$213), "")</f>
        <v/>
      </c>
      <c r="E981" s="71" t="str" cm="1">
        <f t="array" ref="E981">IF(C981="", "", IF(C981="Non concerné", 0,
   IFERROR(
      MAX(
         _xlfn._xlws.FILTER(
            INDEX('Aide et cotations'!$A$2:$CN$380,, MATCH(B981, 'Aide et cotations'!$A$1:$CN$1, 0)),
            'Aide et cotations'!$A$2:$A$380 = C981
         )
      ),
   "")
))</f>
        <v/>
      </c>
      <c r="F981" s="71" t="str">
        <f>IF('Outil de calcul'!C981="", "", IF('Outil de calcul'!C981="Non concerné", 0, IFERROR(MAX(INDEX('Aide et cotations'!$A$1:$BN$380, 0, MATCH('Outil de calcul'!B981,'Aide et cotations'!$A$1:$CN$1, 0))), "")))</f>
        <v/>
      </c>
      <c r="I981" s="71">
        <f>SUMIF($B$10:$B$1002, "Cloture perméable à la faune ", $E$10:$E$1002)</f>
        <v>1</v>
      </c>
      <c r="J981" s="71">
        <f>SUMIF($B$10:$B$1002, "Cloture perméable à la faune ", $F$10:$F$1002)</f>
        <v>2</v>
      </c>
    </row>
  </sheetData>
  <sheetProtection algorithmName="SHA-512" hashValue="uuvppzNBXVDNtYy8fEWlYhmNMNMY+aZrc2AOVz27l5K+mCPTyDxkDc7nov8EixCfJvycSXm1PUMJtGioeNdiFA==" saltValue="LrdtFfgXkdhQgKa+NX6GSQ==" spinCount="100000" sheet="1" objects="1" scenarios="1" formatRows="0"/>
  <mergeCells count="107">
    <mergeCell ref="B936:F936"/>
    <mergeCell ref="B938:C938"/>
    <mergeCell ref="B945:C945"/>
    <mergeCell ref="B968:C968"/>
    <mergeCell ref="B978:C978"/>
    <mergeCell ref="I936:J936"/>
    <mergeCell ref="B889:F889"/>
    <mergeCell ref="B891:C891"/>
    <mergeCell ref="B898:C898"/>
    <mergeCell ref="B921:C921"/>
    <mergeCell ref="B931:C931"/>
    <mergeCell ref="B842:F842"/>
    <mergeCell ref="B844:C844"/>
    <mergeCell ref="B851:C851"/>
    <mergeCell ref="B874:C874"/>
    <mergeCell ref="B884:C884"/>
    <mergeCell ref="B795:F795"/>
    <mergeCell ref="B797:C797"/>
    <mergeCell ref="B804:C804"/>
    <mergeCell ref="B827:C827"/>
    <mergeCell ref="B837:C837"/>
    <mergeCell ref="B790:C790"/>
    <mergeCell ref="B743:C743"/>
    <mergeCell ref="B748:F748"/>
    <mergeCell ref="B750:C750"/>
    <mergeCell ref="B757:C757"/>
    <mergeCell ref="B780:C780"/>
    <mergeCell ref="B696:C696"/>
    <mergeCell ref="B701:F701"/>
    <mergeCell ref="B703:C703"/>
    <mergeCell ref="B710:C710"/>
    <mergeCell ref="B733:C733"/>
    <mergeCell ref="B649:C649"/>
    <mergeCell ref="B654:F654"/>
    <mergeCell ref="B656:C656"/>
    <mergeCell ref="B663:C663"/>
    <mergeCell ref="B686:C686"/>
    <mergeCell ref="B602:C602"/>
    <mergeCell ref="B607:F607"/>
    <mergeCell ref="B609:C609"/>
    <mergeCell ref="B616:C616"/>
    <mergeCell ref="B639:C639"/>
    <mergeCell ref="B555:C555"/>
    <mergeCell ref="B560:F560"/>
    <mergeCell ref="B562:C562"/>
    <mergeCell ref="B569:C569"/>
    <mergeCell ref="B592:C592"/>
    <mergeCell ref="B508:C508"/>
    <mergeCell ref="B513:F513"/>
    <mergeCell ref="B515:C515"/>
    <mergeCell ref="B522:C522"/>
    <mergeCell ref="B545:C545"/>
    <mergeCell ref="B466:F466"/>
    <mergeCell ref="B468:C468"/>
    <mergeCell ref="B475:C475"/>
    <mergeCell ref="B498:C498"/>
    <mergeCell ref="B461:C461"/>
    <mergeCell ref="B414:C414"/>
    <mergeCell ref="B419:F419"/>
    <mergeCell ref="B421:C421"/>
    <mergeCell ref="B428:C428"/>
    <mergeCell ref="B451:C451"/>
    <mergeCell ref="B367:C367"/>
    <mergeCell ref="B372:F372"/>
    <mergeCell ref="B374:C374"/>
    <mergeCell ref="B381:C381"/>
    <mergeCell ref="B404:C404"/>
    <mergeCell ref="B320:C320"/>
    <mergeCell ref="B325:F325"/>
    <mergeCell ref="B327:C327"/>
    <mergeCell ref="B334:C334"/>
    <mergeCell ref="B357:C357"/>
    <mergeCell ref="B273:C273"/>
    <mergeCell ref="B278:F278"/>
    <mergeCell ref="B280:C280"/>
    <mergeCell ref="B287:C287"/>
    <mergeCell ref="B310:C310"/>
    <mergeCell ref="B226:C226"/>
    <mergeCell ref="B231:F231"/>
    <mergeCell ref="B233:C233"/>
    <mergeCell ref="B240:C240"/>
    <mergeCell ref="B263:C263"/>
    <mergeCell ref="B179:C179"/>
    <mergeCell ref="B184:F184"/>
    <mergeCell ref="B186:C186"/>
    <mergeCell ref="B193:C193"/>
    <mergeCell ref="B216:C216"/>
    <mergeCell ref="B132:C132"/>
    <mergeCell ref="B137:F137"/>
    <mergeCell ref="B139:C139"/>
    <mergeCell ref="B146:C146"/>
    <mergeCell ref="B169:C169"/>
    <mergeCell ref="J13:K13"/>
    <mergeCell ref="I7:K7"/>
    <mergeCell ref="B6:F7"/>
    <mergeCell ref="B41:F41"/>
    <mergeCell ref="B85:C85"/>
    <mergeCell ref="B90:F90"/>
    <mergeCell ref="B92:C92"/>
    <mergeCell ref="B99:C99"/>
    <mergeCell ref="B122:C122"/>
    <mergeCell ref="B9:C9"/>
    <mergeCell ref="B25:C25"/>
    <mergeCell ref="B52:C52"/>
    <mergeCell ref="B75:C75"/>
    <mergeCell ref="B45:C45"/>
    <mergeCell ref="B43:F43"/>
  </mergeCells>
  <pageMargins left="0.7" right="0.7" top="0.75" bottom="0.75" header="0.3" footer="0.3"/>
  <drawing r:id="rId1"/>
  <extLst>
    <ext xmlns:x14="http://schemas.microsoft.com/office/spreadsheetml/2009/9/main" uri="{CCE6A557-97BC-4b89-ADB6-D9C93CAAB3DF}">
      <x14:dataValidations xmlns:xm="http://schemas.microsoft.com/office/excel/2006/main" count="58">
        <x14:dataValidation type="list" allowBlank="1" showInputMessage="1" showErrorMessage="1" xr:uid="{7A5C29BE-421F-4739-9706-C67E449F0910}">
          <x14:formula1>
            <xm:f>'Aide et cotations'!$A$7:$A$10</xm:f>
          </x14:formula1>
          <xm:sqref>C11</xm:sqref>
        </x14:dataValidation>
        <x14:dataValidation type="list" allowBlank="1" showInputMessage="1" showErrorMessage="1" xr:uid="{F6555FE1-AEEF-4677-AA34-D2782FC8977A}">
          <x14:formula1>
            <xm:f>'Aide et cotations'!$A$15:$A$16</xm:f>
          </x14:formula1>
          <xm:sqref>C13</xm:sqref>
        </x14:dataValidation>
        <x14:dataValidation type="list" allowBlank="1" showInputMessage="1" showErrorMessage="1" xr:uid="{95D49598-B4E8-430A-A372-49190A129B3B}">
          <x14:formula1>
            <xm:f>'Aide et cotations'!$A$17:$A$18</xm:f>
          </x14:formula1>
          <xm:sqref>C14</xm:sqref>
        </x14:dataValidation>
        <x14:dataValidation type="list" allowBlank="1" showInputMessage="1" showErrorMessage="1" xr:uid="{DE5ACF9B-F854-4B70-8B34-F4CE5F9597F8}">
          <x14:formula1>
            <xm:f>'Aide et cotations'!$A$19:$A$23</xm:f>
          </x14:formula1>
          <xm:sqref>C15</xm:sqref>
        </x14:dataValidation>
        <x14:dataValidation type="list" allowBlank="1" showInputMessage="1" showErrorMessage="1" xr:uid="{8F4D0344-02BD-408D-8678-49E92F14936D}">
          <x14:formula1>
            <xm:f>'Aide et cotations'!$A$24:$A$26</xm:f>
          </x14:formula1>
          <xm:sqref>C16</xm:sqref>
        </x14:dataValidation>
        <x14:dataValidation type="list" allowBlank="1" showInputMessage="1" showErrorMessage="1" xr:uid="{571E6AA9-ACE5-4B45-B660-4A65F0B4E141}">
          <x14:formula1>
            <xm:f>'Aide et cotations'!$A$27:$A$31</xm:f>
          </x14:formula1>
          <xm:sqref>C17</xm:sqref>
        </x14:dataValidation>
        <x14:dataValidation type="list" allowBlank="1" showInputMessage="1" showErrorMessage="1" xr:uid="{88F27C67-EEC1-456B-ADFA-BC45203B4AC8}">
          <x14:formula1>
            <xm:f>'Aide et cotations'!$A$32:$A$34</xm:f>
          </x14:formula1>
          <xm:sqref>C18</xm:sqref>
        </x14:dataValidation>
        <x14:dataValidation type="list" allowBlank="1" showInputMessage="1" showErrorMessage="1" xr:uid="{FCB48A20-51D2-46B8-BF60-E04DB8D2C9DF}">
          <x14:formula1>
            <xm:f>'Aide et cotations'!$A$35:$A$39</xm:f>
          </x14:formula1>
          <xm:sqref>C19</xm:sqref>
        </x14:dataValidation>
        <x14:dataValidation type="list" allowBlank="1" showInputMessage="1" showErrorMessage="1" xr:uid="{A1A67C2C-DAC4-41F5-ACE9-31F33F1735E5}">
          <x14:formula1>
            <xm:f>'Aide et cotations'!$A$43:$A$45</xm:f>
          </x14:formula1>
          <xm:sqref>C22</xm:sqref>
        </x14:dataValidation>
        <x14:dataValidation type="list" allowBlank="1" showInputMessage="1" showErrorMessage="1" xr:uid="{79DB6D45-D042-4FA3-9D75-670B76F0D7E7}">
          <x14:formula1>
            <xm:f>'Aide et cotations'!$A$46:$A$48</xm:f>
          </x14:formula1>
          <xm:sqref>C23</xm:sqref>
        </x14:dataValidation>
        <x14:dataValidation type="list" allowBlank="1" showInputMessage="1" showErrorMessage="1" xr:uid="{983B7F24-1C0E-414E-8782-E5FF53941837}">
          <x14:formula1>
            <xm:f>'Aide et cotations'!$A$49:$A$51</xm:f>
          </x14:formula1>
          <xm:sqref>C24</xm:sqref>
        </x14:dataValidation>
        <x14:dataValidation type="list" allowBlank="1" showInputMessage="1" showErrorMessage="1" promptTitle="Sélectionnez votre réponse" xr:uid="{656DB041-76F8-4BA9-8466-368020328B26}">
          <x14:formula1>
            <xm:f>'Aide et cotations'!$A$2:$A$6</xm:f>
          </x14:formula1>
          <xm:sqref>C10</xm:sqref>
        </x14:dataValidation>
        <x14:dataValidation type="list" allowBlank="1" showInputMessage="1" showErrorMessage="1" xr:uid="{950BBA33-A2E1-48E9-A0C7-57096F1BD0FE}">
          <x14:formula1>
            <xm:f>'Aide et cotations'!$A$52:$A$55</xm:f>
          </x14:formula1>
          <xm:sqref>C26</xm:sqref>
        </x14:dataValidation>
        <x14:dataValidation type="list" allowBlank="1" showInputMessage="1" showErrorMessage="1" xr:uid="{2091E4F1-4B89-4A1A-B2E1-FD4F88E52E28}">
          <x14:formula1>
            <xm:f>'Aide et cotations'!$A$56:$A$59</xm:f>
          </x14:formula1>
          <xm:sqref>C27</xm:sqref>
        </x14:dataValidation>
        <x14:dataValidation type="list" allowBlank="1" showInputMessage="1" showErrorMessage="1" xr:uid="{B141B7DD-1F98-46E8-AE36-5754E98EFDAB}">
          <x14:formula1>
            <xm:f>'Aide et cotations'!$A$60:$A$63</xm:f>
          </x14:formula1>
          <xm:sqref>C28</xm:sqref>
        </x14:dataValidation>
        <x14:dataValidation type="list" allowBlank="1" showInputMessage="1" showErrorMessage="1" xr:uid="{71A65FB8-C94F-46B0-B61E-B8DB9CB8F07B}">
          <x14:formula1>
            <xm:f>'Aide et cotations'!$A$64:$A$67</xm:f>
          </x14:formula1>
          <xm:sqref>C29</xm:sqref>
        </x14:dataValidation>
        <x14:dataValidation type="list" allowBlank="1" showInputMessage="1" showErrorMessage="1" xr:uid="{37D6CC92-A1F7-4CB4-B4A2-6A813FE49AA7}">
          <x14:formula1>
            <xm:f>'Aide et cotations'!$A$68:$A$71</xm:f>
          </x14:formula1>
          <xm:sqref>C30</xm:sqref>
        </x14:dataValidation>
        <x14:dataValidation type="list" allowBlank="1" showInputMessage="1" showErrorMessage="1" xr:uid="{F750C039-6279-4FD4-8FA6-066CF248DAF0}">
          <x14:formula1>
            <xm:f>'Aide et cotations'!$A$72:$A$75</xm:f>
          </x14:formula1>
          <xm:sqref>C31</xm:sqref>
        </x14:dataValidation>
        <x14:dataValidation type="list" allowBlank="1" showInputMessage="1" showErrorMessage="1" xr:uid="{6A393714-5266-4E07-AFDB-6B8CB6ECF854}">
          <x14:formula1>
            <xm:f>'Aide et cotations'!$A$76:$A$79</xm:f>
          </x14:formula1>
          <xm:sqref>C32</xm:sqref>
        </x14:dataValidation>
        <x14:dataValidation type="list" allowBlank="1" showInputMessage="1" showErrorMessage="1" xr:uid="{A91444FA-898D-4A78-AF7B-388BC8EC0BD0}">
          <x14:formula1>
            <xm:f>'Aide et cotations'!$A$80:$A$83</xm:f>
          </x14:formula1>
          <xm:sqref>C33</xm:sqref>
        </x14:dataValidation>
        <x14:dataValidation type="list" allowBlank="1" showInputMessage="1" showErrorMessage="1" xr:uid="{C7603B47-0C70-4B1E-A026-478AF25C9A8E}">
          <x14:formula1>
            <xm:f>'Aide et cotations'!$A$84:$A$87</xm:f>
          </x14:formula1>
          <xm:sqref>C34</xm:sqref>
        </x14:dataValidation>
        <x14:dataValidation type="list" allowBlank="1" showInputMessage="1" showErrorMessage="1" promptTitle="Sélectionnez votre réponse" xr:uid="{68387F8D-B9AD-4023-9959-AB322722BDF9}">
          <x14:formula1>
            <xm:f>'Aide et cotations'!$A$147:$A$150</xm:f>
          </x14:formula1>
          <xm:sqref>C820 C68 C867 C914 C115 C162 C209 C256 C303 C350 C397 C444 C491 C538 C585 C632 C679 C726 C773 C961</xm:sqref>
        </x14:dataValidation>
        <x14:dataValidation type="list" allowBlank="1" showInputMessage="1" showErrorMessage="1" promptTitle="Sélectionnez votre réponse" xr:uid="{B9A48E8B-B061-4078-90E4-64403962E1CA}">
          <x14:formula1>
            <xm:f>'Aide et cotations'!$A$163:$A$166</xm:f>
          </x14:formula1>
          <xm:sqref>C826 C74 C873 C920 C121 C168 C215 C262 C309 C356 C403 C450 C497 C544 C591 C638 C685 C732 C779 C967</xm:sqref>
        </x14:dataValidation>
        <x14:dataValidation type="list" allowBlank="1" showInputMessage="1" showErrorMessage="1" promptTitle="Sélectionnez votre réponse" xr:uid="{6AB2A290-F3E1-409B-A2A7-3FF2CAC719B3}">
          <x14:formula1>
            <xm:f>'Aide et cotations'!$A$167:$A$169</xm:f>
          </x14:formula1>
          <xm:sqref>C828 C76 C875 C922 C123 C170 C217 C264 C311 C358 C405 C452 C499 C546 C593 C640 C687 C734 C781 C969</xm:sqref>
        </x14:dataValidation>
        <x14:dataValidation type="list" allowBlank="1" showInputMessage="1" showErrorMessage="1" promptTitle="Sélectionnez votre réponse" xr:uid="{5AE4EBA9-BD75-4C12-8F48-391B5C15BFDA}">
          <x14:formula1>
            <xm:f>'Aide et cotations'!$A$170:$A$173</xm:f>
          </x14:formula1>
          <xm:sqref>C830 C78 C877 C924 C125 C172 C219 C266 C313 C360 C407 C454 C501 C548 C595 C642 C689 C736 C783 C971</xm:sqref>
        </x14:dataValidation>
        <x14:dataValidation type="list" allowBlank="1" showInputMessage="1" showErrorMessage="1" promptTitle="Sélectionnez votre réponse" xr:uid="{4032678F-6C4D-4C01-9B9C-4AB0D8F042D2}">
          <x14:formula1>
            <xm:f>'Aide et cotations'!$A$174:$A$177</xm:f>
          </x14:formula1>
          <xm:sqref>C831 C79 C878 C925 C126 C173 C220 C267 C314 C361 C408 C455 C502 C549 C596 C643 C690 C737 C784 C972</xm:sqref>
        </x14:dataValidation>
        <x14:dataValidation type="list" allowBlank="1" showInputMessage="1" showErrorMessage="1" promptTitle="Sélectionnez votre réponse" xr:uid="{F9C9EEB1-7C2B-47BE-A859-6D15C2A735FD}">
          <x14:formula1>
            <xm:f>'Aide et cotations'!$A$178:$A$181</xm:f>
          </x14:formula1>
          <xm:sqref>C832 C80 C879 C926 C127 C174 C221 C268 C315 C362 C409 C456 C503 C550 C597 C644 C691 C738 C785 C973</xm:sqref>
        </x14:dataValidation>
        <x14:dataValidation type="list" allowBlank="1" showInputMessage="1" showErrorMessage="1" promptTitle="Sélectionnez votre réponse" xr:uid="{0E1F5F32-CF40-4DA7-A7A9-23F47E3E001C}">
          <x14:formula1>
            <xm:f>'Aide et cotations'!$A$182:$A$185</xm:f>
          </x14:formula1>
          <xm:sqref>C833 C81 C880 C927 C128 C175 C222 C269 C316 C363 C410 C457 C504 C551 C598 C645 C692 C739 C786 C974</xm:sqref>
        </x14:dataValidation>
        <x14:dataValidation type="list" allowBlank="1" showInputMessage="1" showErrorMessage="1" promptTitle="Sélectionnez votre réponse" xr:uid="{BAF59140-74CC-468A-B23D-E96FB536317D}">
          <x14:formula1>
            <xm:f>'Aide et cotations'!$A$186:$A$189</xm:f>
          </x14:formula1>
          <xm:sqref>C834 C82 C881 C928 C129 C176 C223 C270 C317 C364 C411 C458 C505 C552 C599 C646 C693 C740 C787 C975</xm:sqref>
        </x14:dataValidation>
        <x14:dataValidation type="list" allowBlank="1" showInputMessage="1" showErrorMessage="1" promptTitle="Sélectionnez votre réponse" xr:uid="{AE91AF5A-39C1-43D0-AD6E-E0469C9D1DB3}">
          <x14:formula1>
            <xm:f>'Aide et cotations'!$A$190:$A$194</xm:f>
          </x14:formula1>
          <xm:sqref>C835 C83 C882 C929 C130 C177 C224 C271 C318 C365 C412 C459 C506 C553 C600 C647 C694 C741 C788 C976</xm:sqref>
        </x14:dataValidation>
        <x14:dataValidation type="list" allowBlank="1" showInputMessage="1" showErrorMessage="1" promptTitle="Sélectionnez votre réponse" xr:uid="{36CAA5F8-5272-4F31-8D66-AFA609E88EA7}">
          <x14:formula1>
            <xm:f>'Aide et cotations'!$A$195:$A$200</xm:f>
          </x14:formula1>
          <xm:sqref>C836 C84 C883 C930 C131 C178 C225 C272 C319 C366 C413 C460 C507 C554 C601 C648 C695 C742 C789 C977</xm:sqref>
        </x14:dataValidation>
        <x14:dataValidation type="list" allowBlank="1" showInputMessage="1" showErrorMessage="1" promptTitle="Sélectionnez votre réponse" xr:uid="{B3ADD661-5713-4510-88A9-447EC84281D6}">
          <x14:formula1>
            <xm:f>'Aide et cotations'!$A$201:$A$204</xm:f>
          </x14:formula1>
          <xm:sqref>C838 C86 C885 C932 C133 C180 C227 C274 C321 C368 C415 C462 C509 C556 C603 C650 C697 C744 C791 C979</xm:sqref>
        </x14:dataValidation>
        <x14:dataValidation type="list" allowBlank="1" showInputMessage="1" showErrorMessage="1" promptTitle="Sélectionnez votre réponse" xr:uid="{82060167-7D09-461C-A354-BEEFD0CA22E4}">
          <x14:formula1>
            <xm:f>'Aide et cotations'!$A$205:$A$208</xm:f>
          </x14:formula1>
          <xm:sqref>C839 C87 C886 C933 C134 C181 C228 C275 C322 C369 C416 C463 C510 C557 C604 C651 C698 C745 C792 C980</xm:sqref>
        </x14:dataValidation>
        <x14:dataValidation type="list" allowBlank="1" showInputMessage="1" showErrorMessage="1" promptTitle="Sélectionnez votre réponse" xr:uid="{398FA806-A3F1-4369-95A9-819D59611A51}">
          <x14:formula1>
            <xm:f>'Aide et cotations'!$A$209:$A$213</xm:f>
          </x14:formula1>
          <xm:sqref>C840 C88 C887 C934 C135 C182 C229 C276 C323 C370 C417 C464 C511 C558 C605 C652 C699 C746 C793 C981</xm:sqref>
        </x14:dataValidation>
        <x14:dataValidation type="list" allowBlank="1" showInputMessage="1" showErrorMessage="1" xr:uid="{E386D6EA-2F3D-4C39-909C-8359C8D9010E}">
          <x14:formula1>
            <xm:f>'Aide et cotations'!$A$11:$A$14</xm:f>
          </x14:formula1>
          <xm:sqref>C12</xm:sqref>
        </x14:dataValidation>
        <x14:dataValidation type="list" allowBlank="1" showInputMessage="1" showErrorMessage="1" xr:uid="{3B90B924-07AC-4981-95DD-8972CD49062C}">
          <x14:formula1>
            <xm:f>'Aide et cotations'!$A$40:$A$42</xm:f>
          </x14:formula1>
          <xm:sqref>C20</xm:sqref>
        </x14:dataValidation>
        <x14:dataValidation type="list" allowBlank="1" showInputMessage="1" showErrorMessage="1" promptTitle="Sélectionnez votre réponse" xr:uid="{0D78454B-FC6C-4F9E-AAC0-99A3147B87B2}">
          <x14:formula1>
            <xm:f>'Aide et cotations'!$A$88:$A$92</xm:f>
          </x14:formula1>
          <xm:sqref>C46 C798 C751 C704 C657 C610 C563 C516 C469 C422 C375 C328 C281 C234 C187 C140 C93 C892 C845 C939</xm:sqref>
        </x14:dataValidation>
        <x14:dataValidation type="list" allowBlank="1" showInputMessage="1" showErrorMessage="1" promptTitle="Sélectionnez votre réponse" xr:uid="{3465C5FE-A1AB-47B0-A9E1-1DAC0B533B76}">
          <x14:formula1>
            <xm:f>'Aide et cotations'!$A$93:$A$95</xm:f>
          </x14:formula1>
          <xm:sqref>C800 C48 C847 C894 C95 C142 C189 C236 C283 C330 C377 C424 C471 C518 C565 C612 C659 C706 C753 C941</xm:sqref>
        </x14:dataValidation>
        <x14:dataValidation type="list" allowBlank="1" showInputMessage="1" showErrorMessage="1" promptTitle="Sélectionnez votre réponse" xr:uid="{0D55F674-D8F5-40C0-95E6-03F1F8F21B58}">
          <x14:formula1>
            <xm:f>'Aide et cotations'!$A$96:$A$98</xm:f>
          </x14:formula1>
          <xm:sqref>C49 C801 C754 C707 C660 C613 C566 C519 C472 C425 C378 C331 C284 C237 C190 C143 C96 C895 C848 C942</xm:sqref>
        </x14:dataValidation>
        <x14:dataValidation type="list" allowBlank="1" showInputMessage="1" showErrorMessage="1" promptTitle="Sélectionnez votre réponse" xr:uid="{CAB7F845-5D18-4008-A434-8523C3809961}">
          <x14:formula1>
            <xm:f>'Aide et cotations'!$A$99:$A$101</xm:f>
          </x14:formula1>
          <xm:sqref>C802 C50 C849 C896 C97 C144 C191 C238 C285 C332 C379 C426 C473 C520 C567 C614 C661 C708 C755 C943</xm:sqref>
        </x14:dataValidation>
        <x14:dataValidation type="list" allowBlank="1" showInputMessage="1" showErrorMessage="1" promptTitle="Sélectionnez votre réponse" xr:uid="{F01C5998-DDF4-490C-A9EB-6B6553E82698}">
          <x14:formula1>
            <xm:f>'Aide et cotations'!$A$102:$A$104</xm:f>
          </x14:formula1>
          <xm:sqref>C51 C803 C756 C709 C662 C615 C568 C521 C474 C427 C380 C333 C286 C239 C192 C145 C98 C897 C850 C944</xm:sqref>
        </x14:dataValidation>
        <x14:dataValidation type="list" allowBlank="1" showInputMessage="1" showErrorMessage="1" promptTitle="Sélectionnez votre réponse" xr:uid="{9F6C1488-8B79-4B7C-B03D-46B7A397D89A}">
          <x14:formula1>
            <xm:f>'Aide et cotations'!$A$105:$A$108</xm:f>
          </x14:formula1>
          <xm:sqref>C805 C53 C852 C899 C100 C147 C194 C241 C288 C335 C382 C429 C476 C523 C570 C617 C664 C711 C758 C946</xm:sqref>
        </x14:dataValidation>
        <x14:dataValidation type="list" allowBlank="1" showInputMessage="1" showErrorMessage="1" promptTitle="Sélectionnez votre réponse" xr:uid="{D64E55C1-726F-44D8-B3F4-5CA6CC51E3E2}">
          <x14:formula1>
            <xm:f>'Aide et cotations'!$A$109:$A$111</xm:f>
          </x14:formula1>
          <xm:sqref>C54 C806 C759 C712 C665 C618 C571 C524 C477 C430 C383 C336 C289 C242 C195 C148 C101 C900 C853 C947</xm:sqref>
        </x14:dataValidation>
        <x14:dataValidation type="list" allowBlank="1" showInputMessage="1" showErrorMessage="1" promptTitle="Sélectionnez votre réponse" xr:uid="{B7B90C0E-5FD0-4576-B506-CB588B558B5F}">
          <x14:formula1>
            <xm:f>'Aide et cotations'!$A$112:$A$114</xm:f>
          </x14:formula1>
          <xm:sqref>C808 C56 C855 C902 C103 C150 C197 C244 C291 C338 C385 C432 C479 C526 C573 C620 C667 C714 C761 C949</xm:sqref>
        </x14:dataValidation>
        <x14:dataValidation type="list" allowBlank="1" showInputMessage="1" showErrorMessage="1" promptTitle="Sélectionnez votre réponse" xr:uid="{2B4DBBA1-70CD-4180-A7B5-5C67A7FD5434}">
          <x14:formula1>
            <xm:f>'Aide et cotations'!$A$115:$A$117</xm:f>
          </x14:formula1>
          <xm:sqref>C57 C809 C762 C715 C668 C621 C574 C527 C480 C433 C386 C339 C292 C245 C198 C151 C104 C903 C856 C950</xm:sqref>
        </x14:dataValidation>
        <x14:dataValidation type="list" allowBlank="1" showInputMessage="1" showErrorMessage="1" promptTitle="Sélectionnez votre réponse" xr:uid="{58A104C5-84D8-4EC8-B3D2-0B86FBBCE114}">
          <x14:formula1>
            <xm:f>'Aide et cotations'!$A$118:$A$120</xm:f>
          </x14:formula1>
          <xm:sqref>C810 C58 C857 C904 C105 C152 C199 C246 C293 C340 C387 C434 C481 C528 C575 C622 C669 C716 C763 C951</xm:sqref>
        </x14:dataValidation>
        <x14:dataValidation type="list" allowBlank="1" showInputMessage="1" showErrorMessage="1" promptTitle="Sélectionnez votre réponse" xr:uid="{DEB33F29-295F-46E6-B076-EF3150054276}">
          <x14:formula1>
            <xm:f>'Aide et cotations'!$A$121:$A$123</xm:f>
          </x14:formula1>
          <xm:sqref>C59 C811 C764 C717 C670 C623 C576 C529 C482 C435 C388 C341 C294 C247 C200 C153 C106 C905 C858 C952</xm:sqref>
        </x14:dataValidation>
        <x14:dataValidation type="list" allowBlank="1" showInputMessage="1" showErrorMessage="1" promptTitle="Sélectionnez votre réponse" xr:uid="{67F33E2D-C47D-40D0-8BC5-A6D60008CBDF}">
          <x14:formula1>
            <xm:f>'Aide et cotations'!$A$124:$A$126</xm:f>
          </x14:formula1>
          <xm:sqref>C812 C60 C859 C906 C107 C154 C201 C248 C295 C342 C389 C436 C483 C530 C577 C624 C671 C718 C765 C953</xm:sqref>
        </x14:dataValidation>
        <x14:dataValidation type="list" allowBlank="1" showInputMessage="1" showErrorMessage="1" promptTitle="Sélectionnez votre réponse" xr:uid="{FAA4EA89-B314-4438-8269-177F77C9A167}">
          <x14:formula1>
            <xm:f>'Aide et cotations'!$A$127:$A$129</xm:f>
          </x14:formula1>
          <xm:sqref>C61 C813 C766 C719 C672 C625 C578 C531 C484 C437 C390 C343 C296 C249 C202 C155 C108 C907 C860 C954</xm:sqref>
        </x14:dataValidation>
        <x14:dataValidation type="list" allowBlank="1" showInputMessage="1" showErrorMessage="1" promptTitle="Sélectionnez votre réponse" xr:uid="{B29A8A85-367C-450A-85C6-1D5AB8BCBC99}">
          <x14:formula1>
            <xm:f>'Aide et cotations'!$A$130:$A$134</xm:f>
          </x14:formula1>
          <xm:sqref>C814 C62 C861 C908 C109 C156 C203 C250 C297 C344 C391 C438 C485 C532 C579 C626 C673 C720 C767 C955</xm:sqref>
        </x14:dataValidation>
        <x14:dataValidation type="list" allowBlank="1" showInputMessage="1" showErrorMessage="1" promptTitle="Sélectionnez votre réponse" xr:uid="{2661F0DA-F656-42DC-9E5C-5FEDC2D732B7}">
          <x14:formula1>
            <xm:f>'Aide et cotations'!$A$135:$A$137</xm:f>
          </x14:formula1>
          <xm:sqref>C64 C816 C769 C722 C675 C628 C581 C534 C487 C440 C393 C346 C299 C252 C205 C158 C111 C910 C863 C957</xm:sqref>
        </x14:dataValidation>
        <x14:dataValidation type="list" allowBlank="1" showInputMessage="1" showErrorMessage="1" promptTitle="Sélectionnez votre réponse" xr:uid="{5ED26F9F-034C-43FD-9F45-8C11F98E34B3}">
          <x14:formula1>
            <xm:f>'Aide et cotations'!$A$138:$A$140</xm:f>
          </x14:formula1>
          <xm:sqref>C817 C65 C864 C911 C112 C159 C206 C253 C300 C347 C394 C441 C488 C535 C582 C629 C676 C723 C770 C958</xm:sqref>
        </x14:dataValidation>
        <x14:dataValidation type="list" allowBlank="1" showInputMessage="1" showErrorMessage="1" promptTitle="Sélectionnez votre réponse" xr:uid="{920C0FAB-B13A-4502-91F7-899FCF49F50B}">
          <x14:formula1>
            <xm:f>'Aide et cotations'!$A$141:$A$143</xm:f>
          </x14:formula1>
          <xm:sqref>C66 C818 C771 C724 C677 C630 C583 C536 C489 C442 C395 C348 C301 C254 C207 C160 C113 C912 C865 C959</xm:sqref>
        </x14:dataValidation>
        <x14:dataValidation type="list" allowBlank="1" showInputMessage="1" showErrorMessage="1" promptTitle="Sélectionnez votre réponse" xr:uid="{F37AF527-116D-4AF0-BC6A-078E5AC0D8ED}">
          <x14:formula1>
            <xm:f>'Aide et cotations'!$A$144:$A$146</xm:f>
          </x14:formula1>
          <xm:sqref>C819 C67 C866 C913 C114 C161 C208 C255 C302 C349 C396 C443 C490 C537 C584 C631 C678 C725 C772 C960</xm:sqref>
        </x14:dataValidation>
        <x14:dataValidation type="list" allowBlank="1" showInputMessage="1" showErrorMessage="1" promptTitle="Sélectionnez votre réponse" xr:uid="{96BDFFC7-F1F2-42E8-978E-A8E4604A6E38}">
          <x14:formula1>
            <xm:f>'Aide et cotations'!$A$151:$A$153</xm:f>
          </x14:formula1>
          <xm:sqref>C70 C822 C775 C728 C681 C634 C587 C540 C493 C446 C399 C352 C305 C258 C211 C164 C117 C916 C869 C963</xm:sqref>
        </x14:dataValidation>
        <x14:dataValidation type="list" allowBlank="1" showInputMessage="1" showErrorMessage="1" promptTitle="Sélectionnez votre réponse" xr:uid="{6794E02C-C232-4BBB-9B68-4C149D556ADE}">
          <x14:formula1>
            <xm:f>'Aide et cotations'!$A$154:$A$156</xm:f>
          </x14:formula1>
          <xm:sqref>C823 C71 C870 C917 C118 C165 C212 C259 C306 C353 C400 C447 C494 C541 C588 C635 C682 C729 C776 C964</xm:sqref>
        </x14:dataValidation>
        <x14:dataValidation type="list" allowBlank="1" showInputMessage="1" showErrorMessage="1" promptTitle="Sélectionnez votre réponse" xr:uid="{B445FFEB-32BF-4A4A-B017-D9D2B9C389DD}">
          <x14:formula1>
            <xm:f>'Aide et cotations'!$A$157:$A$159</xm:f>
          </x14:formula1>
          <xm:sqref>C72 C824 C777 C730 C683 C636 C589 C542 C495 C448 C401 C354 C307 C260 C213 C166 C119 C918 C871 C965</xm:sqref>
        </x14:dataValidation>
        <x14:dataValidation type="list" allowBlank="1" showInputMessage="1" showErrorMessage="1" promptTitle="Sélectionnez votre réponse" xr:uid="{BB72B768-8B40-486A-8A95-3114718EAE9B}">
          <x14:formula1>
            <xm:f>'Aide et cotations'!$A$160:$A$162</xm:f>
          </x14:formula1>
          <xm:sqref>C825 C73 C872 C919 C120 C167 C214 C261 C308 C355 C402 C449 C496 C543 C590 C637 C684 C731 C778 C966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F3568-2A94-45C3-B217-E6CA0C46DC1E}">
  <sheetPr>
    <tabColor theme="7"/>
  </sheetPr>
  <dimension ref="B2:Q65"/>
  <sheetViews>
    <sheetView showGridLines="0" zoomScale="90" zoomScaleNormal="90" workbookViewId="0">
      <selection activeCell="B53" sqref="B53:Q53"/>
    </sheetView>
  </sheetViews>
  <sheetFormatPr baseColWidth="10" defaultColWidth="11.5546875" defaultRowHeight="16.2" x14ac:dyDescent="0.35"/>
  <cols>
    <col min="1" max="1" width="4.5546875" style="3" customWidth="1"/>
    <col min="2" max="13" width="11.5546875" style="3"/>
    <col min="14" max="14" width="13.33203125" style="17" customWidth="1"/>
    <col min="15" max="16384" width="11.5546875" style="3"/>
  </cols>
  <sheetData>
    <row r="2" spans="2:17" ht="25.95" customHeight="1" x14ac:dyDescent="0.35">
      <c r="B2" s="149" t="s">
        <v>146</v>
      </c>
      <c r="C2" s="150"/>
      <c r="D2" s="150"/>
      <c r="E2" s="151"/>
      <c r="F2" s="151"/>
      <c r="G2" s="151"/>
      <c r="H2" s="151"/>
      <c r="I2" s="151"/>
      <c r="J2" s="151"/>
      <c r="K2" s="151"/>
      <c r="L2" s="151"/>
      <c r="M2" s="151"/>
      <c r="N2" s="151"/>
      <c r="O2" s="151"/>
      <c r="P2" s="151"/>
      <c r="Q2" s="151"/>
    </row>
    <row r="4" spans="2:17" x14ac:dyDescent="0.35">
      <c r="B4" s="120" t="s">
        <v>147</v>
      </c>
      <c r="C4" s="121"/>
      <c r="D4" s="121"/>
      <c r="E4" s="121"/>
      <c r="F4" s="121"/>
      <c r="G4" s="121"/>
      <c r="H4" s="121"/>
      <c r="I4" s="121"/>
      <c r="J4" s="121"/>
      <c r="K4" s="121"/>
      <c r="L4" s="121"/>
      <c r="M4" s="121"/>
      <c r="N4" s="121"/>
      <c r="O4" s="121"/>
      <c r="P4" s="121"/>
      <c r="Q4" s="121"/>
    </row>
    <row r="5" spans="2:17" x14ac:dyDescent="0.35">
      <c r="B5" s="15"/>
      <c r="C5" s="2"/>
      <c r="D5" s="2"/>
      <c r="E5" s="2"/>
      <c r="F5" s="2"/>
      <c r="G5" s="2"/>
      <c r="H5" s="2"/>
      <c r="I5" s="2"/>
      <c r="J5" s="2"/>
      <c r="K5" s="2"/>
      <c r="L5" s="2"/>
      <c r="M5" s="2"/>
      <c r="N5" s="18"/>
      <c r="O5" s="2"/>
      <c r="P5" s="2"/>
      <c r="Q5" s="2"/>
    </row>
    <row r="6" spans="2:17" ht="178.95" customHeight="1" x14ac:dyDescent="0.35">
      <c r="B6" s="147" t="s">
        <v>333</v>
      </c>
      <c r="C6" s="119"/>
      <c r="D6" s="119"/>
      <c r="E6" s="119"/>
      <c r="F6" s="119"/>
      <c r="G6" s="119"/>
      <c r="H6" s="119"/>
      <c r="I6" s="119"/>
      <c r="J6" s="119"/>
      <c r="K6" s="119"/>
      <c r="L6" s="119"/>
      <c r="M6" s="119"/>
      <c r="N6" s="119"/>
      <c r="O6" s="119"/>
      <c r="P6" s="119"/>
      <c r="Q6" s="119"/>
    </row>
    <row r="7" spans="2:17" x14ac:dyDescent="0.35">
      <c r="B7" s="12"/>
      <c r="C7" s="8"/>
      <c r="D7" s="8"/>
      <c r="E7" s="8"/>
      <c r="F7" s="8"/>
      <c r="G7" s="8"/>
      <c r="H7" s="8"/>
      <c r="I7" s="8"/>
      <c r="J7" s="8"/>
      <c r="K7" s="8"/>
      <c r="L7" s="8"/>
      <c r="M7" s="8"/>
      <c r="N7" s="7"/>
      <c r="O7" s="8"/>
      <c r="P7" s="8"/>
      <c r="Q7" s="8"/>
    </row>
    <row r="8" spans="2:17" x14ac:dyDescent="0.35">
      <c r="B8" s="13"/>
      <c r="C8" s="14"/>
      <c r="D8" s="14"/>
      <c r="E8" s="14"/>
      <c r="F8" s="14"/>
      <c r="G8" s="14"/>
      <c r="H8" s="14"/>
      <c r="I8" s="14"/>
      <c r="J8" s="14"/>
      <c r="K8" s="14"/>
      <c r="L8" s="14"/>
      <c r="M8" s="14"/>
      <c r="N8" s="19"/>
      <c r="O8" s="14"/>
      <c r="P8" s="14"/>
      <c r="Q8" s="14"/>
    </row>
    <row r="9" spans="2:17" x14ac:dyDescent="0.35">
      <c r="B9" s="147" t="s">
        <v>148</v>
      </c>
      <c r="C9" s="119"/>
      <c r="D9" s="119"/>
      <c r="E9" s="119"/>
      <c r="F9" s="119"/>
      <c r="G9" s="119"/>
      <c r="H9" s="119"/>
      <c r="I9" s="119"/>
      <c r="J9" s="119"/>
      <c r="K9" s="119"/>
      <c r="L9" s="119"/>
      <c r="M9" s="119"/>
      <c r="N9" s="119"/>
      <c r="O9" s="119"/>
      <c r="P9" s="119"/>
      <c r="Q9" s="119"/>
    </row>
    <row r="10" spans="2:17" ht="61.2" customHeight="1" x14ac:dyDescent="0.35">
      <c r="B10" s="147" t="s">
        <v>334</v>
      </c>
      <c r="C10" s="119"/>
      <c r="D10" s="119"/>
      <c r="E10" s="119"/>
      <c r="F10" s="119"/>
      <c r="G10" s="119"/>
      <c r="H10" s="119"/>
      <c r="I10" s="119"/>
      <c r="J10" s="119"/>
      <c r="K10" s="119"/>
      <c r="L10" s="119"/>
      <c r="M10" s="119"/>
      <c r="N10" s="119"/>
      <c r="O10" s="119"/>
      <c r="P10" s="119"/>
      <c r="Q10" s="119"/>
    </row>
    <row r="11" spans="2:17" ht="79.2" customHeight="1" x14ac:dyDescent="0.35">
      <c r="B11" s="147" t="s">
        <v>336</v>
      </c>
      <c r="C11" s="119"/>
      <c r="D11" s="119"/>
      <c r="E11" s="119"/>
      <c r="F11" s="119"/>
      <c r="G11" s="119"/>
      <c r="H11" s="119"/>
      <c r="I11" s="119"/>
      <c r="J11" s="119"/>
      <c r="K11" s="119"/>
      <c r="L11" s="119"/>
      <c r="M11" s="119"/>
      <c r="N11" s="119"/>
      <c r="O11" s="119"/>
      <c r="P11" s="119"/>
      <c r="Q11" s="119"/>
    </row>
    <row r="12" spans="2:17" x14ac:dyDescent="0.35">
      <c r="B12" s="147" t="s">
        <v>149</v>
      </c>
      <c r="C12" s="119"/>
      <c r="D12" s="119"/>
      <c r="E12" s="119"/>
      <c r="F12" s="119"/>
      <c r="G12" s="119"/>
      <c r="H12" s="119"/>
      <c r="I12" s="119"/>
      <c r="J12" s="119"/>
      <c r="K12" s="119"/>
      <c r="L12" s="119"/>
      <c r="M12" s="119"/>
      <c r="N12" s="119"/>
      <c r="O12" s="119"/>
      <c r="P12" s="119"/>
      <c r="Q12" s="119"/>
    </row>
    <row r="13" spans="2:17" ht="24.75" customHeight="1" x14ac:dyDescent="0.35">
      <c r="B13" s="147" t="s">
        <v>335</v>
      </c>
      <c r="C13" s="119"/>
      <c r="D13" s="119"/>
      <c r="E13" s="119"/>
      <c r="F13" s="119"/>
      <c r="G13" s="119"/>
      <c r="H13" s="119"/>
      <c r="I13" s="119"/>
      <c r="J13" s="119"/>
      <c r="K13" s="119"/>
      <c r="L13" s="119"/>
      <c r="M13" s="119"/>
      <c r="N13" s="119"/>
      <c r="O13" s="119"/>
      <c r="P13" s="119"/>
      <c r="Q13" s="119"/>
    </row>
    <row r="14" spans="2:17" ht="21" customHeight="1" x14ac:dyDescent="0.35">
      <c r="B14" s="147" t="s">
        <v>337</v>
      </c>
      <c r="C14" s="119"/>
      <c r="D14" s="119"/>
      <c r="E14" s="119"/>
      <c r="F14" s="119"/>
      <c r="G14" s="119"/>
      <c r="H14" s="119"/>
      <c r="I14" s="119"/>
      <c r="J14" s="119"/>
      <c r="K14" s="119"/>
      <c r="L14" s="119"/>
      <c r="M14" s="119"/>
      <c r="N14" s="119"/>
      <c r="O14" s="119"/>
      <c r="P14" s="119"/>
      <c r="Q14" s="119"/>
    </row>
    <row r="15" spans="2:17" x14ac:dyDescent="0.35">
      <c r="B15" s="12"/>
      <c r="C15" s="8"/>
      <c r="D15" s="8"/>
      <c r="E15" s="8"/>
      <c r="F15" s="8"/>
      <c r="G15" s="8"/>
      <c r="H15" s="8"/>
      <c r="I15" s="8"/>
      <c r="J15" s="8"/>
      <c r="K15" s="8"/>
      <c r="L15" s="8"/>
      <c r="M15" s="8"/>
      <c r="N15" s="7"/>
      <c r="O15" s="8"/>
      <c r="P15" s="8"/>
      <c r="Q15" s="8"/>
    </row>
    <row r="16" spans="2:17" x14ac:dyDescent="0.35">
      <c r="B16" s="120" t="s">
        <v>112</v>
      </c>
      <c r="C16" s="121"/>
      <c r="D16" s="121"/>
      <c r="E16" s="121"/>
      <c r="F16" s="121"/>
      <c r="G16" s="121"/>
      <c r="H16" s="121"/>
      <c r="I16" s="121"/>
      <c r="J16" s="121"/>
      <c r="K16" s="121"/>
      <c r="L16" s="121"/>
      <c r="M16" s="121"/>
      <c r="N16" s="121"/>
      <c r="O16" s="121"/>
      <c r="P16" s="121"/>
      <c r="Q16" s="121"/>
    </row>
    <row r="18" spans="2:17" ht="53.4" customHeight="1" x14ac:dyDescent="0.35">
      <c r="B18" s="147" t="s">
        <v>151</v>
      </c>
      <c r="C18" s="119"/>
      <c r="D18" s="119"/>
      <c r="E18" s="119"/>
      <c r="F18" s="119"/>
      <c r="G18" s="119"/>
      <c r="H18" s="119"/>
      <c r="I18" s="119"/>
      <c r="J18" s="119"/>
      <c r="K18" s="119"/>
      <c r="L18" s="119"/>
      <c r="M18" s="119"/>
      <c r="N18" s="119"/>
      <c r="O18" s="119"/>
      <c r="P18" s="119"/>
      <c r="Q18" s="119"/>
    </row>
    <row r="20" spans="2:17" x14ac:dyDescent="0.35">
      <c r="B20" s="13"/>
      <c r="C20" s="14"/>
      <c r="D20" s="14"/>
      <c r="E20" s="14"/>
      <c r="F20" s="14"/>
      <c r="G20" s="14"/>
      <c r="H20" s="14"/>
      <c r="I20" s="14"/>
      <c r="J20" s="14"/>
      <c r="K20" s="14"/>
      <c r="L20" s="14"/>
      <c r="M20" s="14"/>
      <c r="N20" s="19"/>
      <c r="O20" s="14"/>
      <c r="P20" s="14"/>
      <c r="Q20" s="14"/>
    </row>
    <row r="21" spans="2:17" x14ac:dyDescent="0.35">
      <c r="B21" s="148" t="s">
        <v>152</v>
      </c>
      <c r="C21" s="119"/>
      <c r="D21" s="119"/>
      <c r="E21" s="119"/>
      <c r="F21" s="119"/>
      <c r="G21" s="119"/>
      <c r="H21" s="119"/>
      <c r="I21" s="119"/>
      <c r="J21" s="119"/>
      <c r="K21" s="119"/>
      <c r="L21" s="119"/>
      <c r="M21" s="119"/>
      <c r="N21" s="119"/>
      <c r="O21" s="119"/>
      <c r="P21" s="119"/>
      <c r="Q21" s="119"/>
    </row>
    <row r="23" spans="2:17" x14ac:dyDescent="0.35">
      <c r="B23" s="144" t="s">
        <v>154</v>
      </c>
      <c r="C23" s="145"/>
      <c r="D23" s="144" t="s">
        <v>153</v>
      </c>
      <c r="E23" s="145"/>
      <c r="F23" s="146"/>
      <c r="G23" s="144" t="s">
        <v>0</v>
      </c>
      <c r="H23" s="145"/>
      <c r="I23" s="145"/>
      <c r="J23" s="145"/>
      <c r="K23" s="145"/>
      <c r="L23" s="145"/>
      <c r="M23" s="146"/>
      <c r="N23" s="16" t="s">
        <v>157</v>
      </c>
    </row>
    <row r="24" spans="2:17" x14ac:dyDescent="0.35">
      <c r="B24" s="122" t="s">
        <v>155</v>
      </c>
      <c r="C24" s="136"/>
      <c r="D24" s="122" t="s">
        <v>33</v>
      </c>
      <c r="E24" s="136"/>
      <c r="F24" s="137"/>
      <c r="G24" s="131" t="s">
        <v>102</v>
      </c>
      <c r="H24" s="134"/>
      <c r="I24" s="134"/>
      <c r="J24" s="134"/>
      <c r="K24" s="134"/>
      <c r="L24" s="134"/>
      <c r="M24" s="135"/>
      <c r="N24" s="11">
        <v>2</v>
      </c>
    </row>
    <row r="25" spans="2:17" ht="16.2" customHeight="1" x14ac:dyDescent="0.35">
      <c r="B25" s="138"/>
      <c r="C25" s="139"/>
      <c r="D25" s="138"/>
      <c r="E25" s="139"/>
      <c r="F25" s="140"/>
      <c r="G25" s="131" t="s">
        <v>120</v>
      </c>
      <c r="H25" s="134"/>
      <c r="I25" s="134"/>
      <c r="J25" s="134"/>
      <c r="K25" s="134"/>
      <c r="L25" s="134"/>
      <c r="M25" s="135"/>
      <c r="N25" s="11">
        <v>2</v>
      </c>
    </row>
    <row r="26" spans="2:17" ht="16.2" customHeight="1" x14ac:dyDescent="0.35">
      <c r="B26" s="138"/>
      <c r="C26" s="139"/>
      <c r="D26" s="138"/>
      <c r="E26" s="139"/>
      <c r="F26" s="140"/>
      <c r="G26" s="131" t="s">
        <v>100</v>
      </c>
      <c r="H26" s="134"/>
      <c r="I26" s="134"/>
      <c r="J26" s="134"/>
      <c r="K26" s="134"/>
      <c r="L26" s="134"/>
      <c r="M26" s="135"/>
      <c r="N26" s="11">
        <v>1</v>
      </c>
    </row>
    <row r="27" spans="2:17" ht="16.2" customHeight="1" x14ac:dyDescent="0.35">
      <c r="B27" s="138"/>
      <c r="C27" s="139"/>
      <c r="D27" s="138"/>
      <c r="E27" s="139"/>
      <c r="F27" s="140"/>
      <c r="G27" s="131" t="s">
        <v>22</v>
      </c>
      <c r="H27" s="134"/>
      <c r="I27" s="134"/>
      <c r="J27" s="134"/>
      <c r="K27" s="134"/>
      <c r="L27" s="134"/>
      <c r="M27" s="135"/>
      <c r="N27" s="11">
        <v>1</v>
      </c>
    </row>
    <row r="28" spans="2:17" ht="16.2" customHeight="1" x14ac:dyDescent="0.35">
      <c r="B28" s="138"/>
      <c r="C28" s="139"/>
      <c r="D28" s="138"/>
      <c r="E28" s="139"/>
      <c r="F28" s="140"/>
      <c r="G28" s="131" t="s">
        <v>108</v>
      </c>
      <c r="H28" s="134"/>
      <c r="I28" s="134"/>
      <c r="J28" s="134"/>
      <c r="K28" s="134"/>
      <c r="L28" s="134"/>
      <c r="M28" s="135"/>
      <c r="N28" s="11">
        <v>1</v>
      </c>
    </row>
    <row r="29" spans="2:17" ht="16.2" customHeight="1" x14ac:dyDescent="0.35">
      <c r="B29" s="138"/>
      <c r="C29" s="139"/>
      <c r="D29" s="141"/>
      <c r="E29" s="142"/>
      <c r="F29" s="143"/>
      <c r="G29" s="131" t="s">
        <v>26</v>
      </c>
      <c r="H29" s="134"/>
      <c r="I29" s="134"/>
      <c r="J29" s="134"/>
      <c r="K29" s="134"/>
      <c r="L29" s="134"/>
      <c r="M29" s="135"/>
      <c r="N29" s="11">
        <v>2</v>
      </c>
    </row>
    <row r="30" spans="2:17" ht="16.2" customHeight="1" x14ac:dyDescent="0.35">
      <c r="B30" s="138"/>
      <c r="C30" s="139"/>
      <c r="D30" s="122" t="s">
        <v>133</v>
      </c>
      <c r="E30" s="136"/>
      <c r="F30" s="137"/>
      <c r="G30" s="131" t="s">
        <v>121</v>
      </c>
      <c r="H30" s="134"/>
      <c r="I30" s="134"/>
      <c r="J30" s="134"/>
      <c r="K30" s="134"/>
      <c r="L30" s="134"/>
      <c r="M30" s="135"/>
      <c r="N30" s="11">
        <v>2</v>
      </c>
    </row>
    <row r="31" spans="2:17" ht="16.2" customHeight="1" x14ac:dyDescent="0.35">
      <c r="B31" s="138"/>
      <c r="C31" s="139"/>
      <c r="D31" s="138"/>
      <c r="E31" s="139"/>
      <c r="F31" s="140"/>
      <c r="G31" s="131" t="s">
        <v>115</v>
      </c>
      <c r="H31" s="134"/>
      <c r="I31" s="134"/>
      <c r="J31" s="134"/>
      <c r="K31" s="134"/>
      <c r="L31" s="134"/>
      <c r="M31" s="135"/>
      <c r="N31" s="11">
        <v>1</v>
      </c>
    </row>
    <row r="32" spans="2:17" ht="16.2" customHeight="1" x14ac:dyDescent="0.35">
      <c r="B32" s="138"/>
      <c r="C32" s="139"/>
      <c r="D32" s="138"/>
      <c r="E32" s="139"/>
      <c r="F32" s="140"/>
      <c r="G32" s="131" t="s">
        <v>51</v>
      </c>
      <c r="H32" s="134"/>
      <c r="I32" s="134"/>
      <c r="J32" s="134"/>
      <c r="K32" s="134"/>
      <c r="L32" s="134"/>
      <c r="M32" s="135"/>
      <c r="N32" s="11">
        <v>1</v>
      </c>
    </row>
    <row r="33" spans="2:14" ht="16.2" customHeight="1" x14ac:dyDescent="0.35">
      <c r="B33" s="141"/>
      <c r="C33" s="142"/>
      <c r="D33" s="141"/>
      <c r="E33" s="142"/>
      <c r="F33" s="143"/>
      <c r="G33" s="131" t="s">
        <v>53</v>
      </c>
      <c r="H33" s="134"/>
      <c r="I33" s="134"/>
      <c r="J33" s="134"/>
      <c r="K33" s="134"/>
      <c r="L33" s="134"/>
      <c r="M33" s="135"/>
      <c r="N33" s="11">
        <v>1</v>
      </c>
    </row>
    <row r="34" spans="2:14" ht="16.2" customHeight="1" x14ac:dyDescent="0.35">
      <c r="B34" s="122" t="s">
        <v>156</v>
      </c>
      <c r="C34" s="123"/>
      <c r="D34" s="122" t="s">
        <v>58</v>
      </c>
      <c r="E34" s="136"/>
      <c r="F34" s="137"/>
      <c r="G34" s="131" t="s">
        <v>57</v>
      </c>
      <c r="H34" s="134"/>
      <c r="I34" s="134"/>
      <c r="J34" s="134"/>
      <c r="K34" s="134"/>
      <c r="L34" s="134"/>
      <c r="M34" s="135"/>
      <c r="N34" s="11">
        <v>1</v>
      </c>
    </row>
    <row r="35" spans="2:14" x14ac:dyDescent="0.35">
      <c r="B35" s="124"/>
      <c r="C35" s="125"/>
      <c r="D35" s="141"/>
      <c r="E35" s="142"/>
      <c r="F35" s="143"/>
      <c r="G35" s="131" t="s">
        <v>23</v>
      </c>
      <c r="H35" s="134"/>
      <c r="I35" s="134"/>
      <c r="J35" s="134"/>
      <c r="K35" s="134"/>
      <c r="L35" s="134"/>
      <c r="M35" s="135"/>
      <c r="N35" s="11">
        <v>2</v>
      </c>
    </row>
    <row r="36" spans="2:14" x14ac:dyDescent="0.35">
      <c r="B36" s="124"/>
      <c r="C36" s="125"/>
      <c r="D36" s="122" t="s">
        <v>141</v>
      </c>
      <c r="E36" s="136"/>
      <c r="F36" s="137"/>
      <c r="G36" s="131" t="s">
        <v>145</v>
      </c>
      <c r="H36" s="134"/>
      <c r="I36" s="134"/>
      <c r="J36" s="134"/>
      <c r="K36" s="134"/>
      <c r="L36" s="134"/>
      <c r="M36" s="135"/>
      <c r="N36" s="11">
        <v>1</v>
      </c>
    </row>
    <row r="37" spans="2:14" x14ac:dyDescent="0.35">
      <c r="B37" s="124"/>
      <c r="C37" s="125"/>
      <c r="D37" s="138"/>
      <c r="E37" s="139"/>
      <c r="F37" s="140"/>
      <c r="G37" s="131" t="s">
        <v>12</v>
      </c>
      <c r="H37" s="134"/>
      <c r="I37" s="134"/>
      <c r="J37" s="134"/>
      <c r="K37" s="134"/>
      <c r="L37" s="134"/>
      <c r="M37" s="135"/>
      <c r="N37" s="11">
        <v>1</v>
      </c>
    </row>
    <row r="38" spans="2:14" x14ac:dyDescent="0.35">
      <c r="B38" s="124"/>
      <c r="C38" s="125"/>
      <c r="D38" s="138"/>
      <c r="E38" s="139"/>
      <c r="F38" s="140"/>
      <c r="G38" s="131" t="s">
        <v>122</v>
      </c>
      <c r="H38" s="134"/>
      <c r="I38" s="134"/>
      <c r="J38" s="134"/>
      <c r="K38" s="134"/>
      <c r="L38" s="134"/>
      <c r="M38" s="135"/>
      <c r="N38" s="11">
        <v>2</v>
      </c>
    </row>
    <row r="39" spans="2:14" x14ac:dyDescent="0.35">
      <c r="B39" s="124"/>
      <c r="C39" s="125"/>
      <c r="D39" s="138"/>
      <c r="E39" s="139"/>
      <c r="F39" s="140"/>
      <c r="G39" s="131" t="s">
        <v>27</v>
      </c>
      <c r="H39" s="134"/>
      <c r="I39" s="134"/>
      <c r="J39" s="134"/>
      <c r="K39" s="134"/>
      <c r="L39" s="134"/>
      <c r="M39" s="135"/>
      <c r="N39" s="11">
        <v>1</v>
      </c>
    </row>
    <row r="40" spans="2:14" x14ac:dyDescent="0.35">
      <c r="B40" s="124"/>
      <c r="C40" s="125"/>
      <c r="D40" s="138"/>
      <c r="E40" s="139"/>
      <c r="F40" s="140"/>
      <c r="G40" s="131" t="s">
        <v>72</v>
      </c>
      <c r="H40" s="134"/>
      <c r="I40" s="134"/>
      <c r="J40" s="134"/>
      <c r="K40" s="134"/>
      <c r="L40" s="134"/>
      <c r="M40" s="135"/>
      <c r="N40" s="11">
        <v>2</v>
      </c>
    </row>
    <row r="41" spans="2:14" x14ac:dyDescent="0.35">
      <c r="B41" s="124"/>
      <c r="C41" s="125"/>
      <c r="D41" s="138"/>
      <c r="E41" s="139"/>
      <c r="F41" s="140"/>
      <c r="G41" s="131" t="s">
        <v>125</v>
      </c>
      <c r="H41" s="134"/>
      <c r="I41" s="134"/>
      <c r="J41" s="134"/>
      <c r="K41" s="134"/>
      <c r="L41" s="134"/>
      <c r="M41" s="135"/>
      <c r="N41" s="11">
        <v>1</v>
      </c>
    </row>
    <row r="42" spans="2:14" x14ac:dyDescent="0.35">
      <c r="B42" s="124"/>
      <c r="C42" s="125"/>
      <c r="D42" s="141"/>
      <c r="E42" s="142"/>
      <c r="F42" s="143"/>
      <c r="G42" s="131" t="s">
        <v>150</v>
      </c>
      <c r="H42" s="134"/>
      <c r="I42" s="134"/>
      <c r="J42" s="134"/>
      <c r="K42" s="134"/>
      <c r="L42" s="134"/>
      <c r="M42" s="135"/>
      <c r="N42" s="11">
        <v>1</v>
      </c>
    </row>
    <row r="43" spans="2:14" x14ac:dyDescent="0.35">
      <c r="B43" s="124"/>
      <c r="C43" s="125"/>
      <c r="D43" s="122" t="s">
        <v>139</v>
      </c>
      <c r="E43" s="128"/>
      <c r="F43" s="123"/>
      <c r="G43" s="131" t="s">
        <v>79</v>
      </c>
      <c r="H43" s="132"/>
      <c r="I43" s="132"/>
      <c r="J43" s="132"/>
      <c r="K43" s="132"/>
      <c r="L43" s="132"/>
      <c r="M43" s="133"/>
      <c r="N43" s="11">
        <v>1</v>
      </c>
    </row>
    <row r="44" spans="2:14" x14ac:dyDescent="0.35">
      <c r="B44" s="124"/>
      <c r="C44" s="125"/>
      <c r="D44" s="124"/>
      <c r="E44" s="129"/>
      <c r="F44" s="125"/>
      <c r="G44" s="131" t="s">
        <v>91</v>
      </c>
      <c r="H44" s="134"/>
      <c r="I44" s="134"/>
      <c r="J44" s="134"/>
      <c r="K44" s="134"/>
      <c r="L44" s="134"/>
      <c r="M44" s="135"/>
      <c r="N44" s="11">
        <v>1</v>
      </c>
    </row>
    <row r="45" spans="2:14" x14ac:dyDescent="0.35">
      <c r="B45" s="124"/>
      <c r="C45" s="125"/>
      <c r="D45" s="124"/>
      <c r="E45" s="129"/>
      <c r="F45" s="125"/>
      <c r="G45" s="131" t="s">
        <v>88</v>
      </c>
      <c r="H45" s="134"/>
      <c r="I45" s="134"/>
      <c r="J45" s="134"/>
      <c r="K45" s="134"/>
      <c r="L45" s="134"/>
      <c r="M45" s="135"/>
      <c r="N45" s="11">
        <v>1</v>
      </c>
    </row>
    <row r="46" spans="2:14" x14ac:dyDescent="0.35">
      <c r="B46" s="124"/>
      <c r="C46" s="125"/>
      <c r="D46" s="126"/>
      <c r="E46" s="130"/>
      <c r="F46" s="127"/>
      <c r="G46" s="131" t="s">
        <v>92</v>
      </c>
      <c r="H46" s="134"/>
      <c r="I46" s="134"/>
      <c r="J46" s="134"/>
      <c r="K46" s="134"/>
      <c r="L46" s="134"/>
      <c r="M46" s="135"/>
      <c r="N46" s="11">
        <v>1</v>
      </c>
    </row>
    <row r="47" spans="2:14" ht="16.2" customHeight="1" x14ac:dyDescent="0.35">
      <c r="B47" s="124"/>
      <c r="C47" s="125"/>
      <c r="D47" s="122" t="s">
        <v>140</v>
      </c>
      <c r="E47" s="128"/>
      <c r="F47" s="123"/>
      <c r="G47" s="131" t="s">
        <v>6</v>
      </c>
      <c r="H47" s="132"/>
      <c r="I47" s="132"/>
      <c r="J47" s="132"/>
      <c r="K47" s="132"/>
      <c r="L47" s="132"/>
      <c r="M47" s="133"/>
      <c r="N47" s="11">
        <v>2</v>
      </c>
    </row>
    <row r="48" spans="2:14" x14ac:dyDescent="0.35">
      <c r="B48" s="124"/>
      <c r="C48" s="125"/>
      <c r="D48" s="124"/>
      <c r="E48" s="129"/>
      <c r="F48" s="125"/>
      <c r="G48" s="131" t="s">
        <v>7</v>
      </c>
      <c r="H48" s="132"/>
      <c r="I48" s="132"/>
      <c r="J48" s="132"/>
      <c r="K48" s="132"/>
      <c r="L48" s="132"/>
      <c r="M48" s="133"/>
      <c r="N48" s="11">
        <v>2</v>
      </c>
    </row>
    <row r="49" spans="2:17" ht="16.2" customHeight="1" x14ac:dyDescent="0.35">
      <c r="B49" s="126"/>
      <c r="C49" s="127"/>
      <c r="D49" s="126"/>
      <c r="E49" s="130"/>
      <c r="F49" s="127"/>
      <c r="G49" s="131" t="s">
        <v>16</v>
      </c>
      <c r="H49" s="132"/>
      <c r="I49" s="132"/>
      <c r="J49" s="132"/>
      <c r="K49" s="132"/>
      <c r="L49" s="132"/>
      <c r="M49" s="133"/>
      <c r="N49" s="11">
        <v>2</v>
      </c>
    </row>
    <row r="50" spans="2:17" x14ac:dyDescent="0.35">
      <c r="B50" s="10"/>
      <c r="C50" s="10"/>
      <c r="D50" s="10"/>
      <c r="E50" s="10"/>
      <c r="F50" s="10"/>
      <c r="G50" s="10"/>
      <c r="H50" s="10"/>
      <c r="I50" s="10"/>
      <c r="J50" s="10"/>
      <c r="K50" s="10"/>
      <c r="L50" s="10"/>
      <c r="M50" s="10"/>
      <c r="N50" s="20"/>
    </row>
    <row r="51" spans="2:17" x14ac:dyDescent="0.35">
      <c r="B51" s="120" t="s">
        <v>183</v>
      </c>
      <c r="C51" s="121"/>
      <c r="D51" s="121"/>
      <c r="E51" s="121"/>
      <c r="F51" s="121"/>
      <c r="G51" s="121"/>
      <c r="H51" s="121"/>
      <c r="I51" s="121"/>
      <c r="J51" s="121"/>
      <c r="K51" s="121"/>
      <c r="L51" s="121"/>
      <c r="M51" s="121"/>
      <c r="N51" s="121"/>
      <c r="O51" s="121"/>
      <c r="P51" s="121"/>
      <c r="Q51" s="121"/>
    </row>
    <row r="52" spans="2:17" x14ac:dyDescent="0.35">
      <c r="B52" s="10"/>
      <c r="C52" s="10"/>
      <c r="D52" s="10"/>
      <c r="E52" s="10"/>
      <c r="F52" s="10"/>
      <c r="G52" s="10"/>
      <c r="H52" s="10"/>
      <c r="I52" s="10"/>
      <c r="J52" s="10"/>
      <c r="K52" s="10"/>
      <c r="L52" s="10"/>
      <c r="M52" s="10"/>
      <c r="N52" s="20"/>
    </row>
    <row r="53" spans="2:17" x14ac:dyDescent="0.35">
      <c r="B53" s="116" t="s">
        <v>158</v>
      </c>
      <c r="C53" s="117"/>
      <c r="D53" s="117"/>
      <c r="E53" s="117"/>
      <c r="F53" s="117"/>
      <c r="G53" s="117"/>
      <c r="H53" s="117"/>
      <c r="I53" s="117"/>
      <c r="J53" s="117"/>
      <c r="K53" s="117"/>
      <c r="L53" s="117"/>
      <c r="M53" s="117"/>
      <c r="N53" s="117"/>
      <c r="O53" s="117"/>
      <c r="P53" s="117"/>
      <c r="Q53" s="117"/>
    </row>
    <row r="54" spans="2:17" x14ac:dyDescent="0.35">
      <c r="B54" s="15"/>
      <c r="C54" s="2"/>
      <c r="D54" s="2"/>
      <c r="E54" s="2"/>
      <c r="F54" s="2"/>
      <c r="G54" s="2"/>
      <c r="H54" s="2"/>
      <c r="I54" s="2"/>
      <c r="J54" s="2"/>
      <c r="K54" s="2"/>
      <c r="L54" s="2"/>
      <c r="M54" s="2"/>
      <c r="N54" s="2"/>
      <c r="O54" s="2"/>
      <c r="P54" s="2"/>
      <c r="Q54" s="2"/>
    </row>
    <row r="55" spans="2:17" ht="70.2" customHeight="1" x14ac:dyDescent="0.35">
      <c r="B55" s="118" t="s">
        <v>165</v>
      </c>
      <c r="C55" s="119"/>
      <c r="D55" s="119"/>
      <c r="E55" s="119"/>
      <c r="F55" s="119"/>
      <c r="G55" s="119"/>
      <c r="H55" s="119"/>
      <c r="I55" s="119"/>
      <c r="J55" s="119"/>
      <c r="K55" s="119"/>
      <c r="L55" s="119"/>
      <c r="M55" s="119"/>
      <c r="N55" s="119"/>
      <c r="O55" s="119"/>
      <c r="P55" s="119"/>
      <c r="Q55" s="119"/>
    </row>
    <row r="56" spans="2:17" x14ac:dyDescent="0.35">
      <c r="B56" s="10"/>
      <c r="C56" s="10"/>
      <c r="D56" s="10"/>
      <c r="E56" s="10"/>
      <c r="F56" s="10"/>
      <c r="G56" s="10"/>
      <c r="H56" s="10"/>
      <c r="I56" s="10"/>
      <c r="J56" s="10"/>
      <c r="K56" s="10"/>
      <c r="L56" s="10"/>
      <c r="M56" s="10"/>
      <c r="N56" s="20"/>
    </row>
    <row r="57" spans="2:17" x14ac:dyDescent="0.35">
      <c r="B57" s="116" t="s">
        <v>159</v>
      </c>
      <c r="C57" s="117"/>
      <c r="D57" s="117"/>
      <c r="E57" s="117"/>
      <c r="F57" s="117"/>
      <c r="G57" s="117"/>
      <c r="H57" s="117"/>
      <c r="I57" s="117"/>
      <c r="J57" s="117"/>
      <c r="K57" s="117"/>
      <c r="L57" s="117"/>
      <c r="M57" s="117"/>
      <c r="N57" s="117"/>
      <c r="O57" s="117"/>
      <c r="P57" s="117"/>
      <c r="Q57" s="117"/>
    </row>
    <row r="58" spans="2:17" x14ac:dyDescent="0.35">
      <c r="B58" s="10"/>
      <c r="C58" s="10"/>
      <c r="D58" s="10"/>
      <c r="E58" s="10"/>
      <c r="F58" s="10"/>
      <c r="G58" s="10"/>
      <c r="H58" s="10"/>
      <c r="I58" s="10"/>
      <c r="J58" s="10"/>
      <c r="K58" s="10"/>
      <c r="L58" s="10"/>
      <c r="M58" s="10"/>
      <c r="N58" s="20"/>
    </row>
    <row r="59" spans="2:17" x14ac:dyDescent="0.35">
      <c r="B59" s="118" t="s">
        <v>160</v>
      </c>
      <c r="C59" s="119"/>
      <c r="D59" s="119"/>
      <c r="E59" s="119"/>
      <c r="F59" s="119"/>
      <c r="G59" s="119"/>
      <c r="H59" s="119"/>
      <c r="I59" s="119"/>
      <c r="J59" s="119"/>
      <c r="K59" s="119"/>
      <c r="L59" s="119"/>
      <c r="M59" s="119"/>
      <c r="N59" s="119"/>
      <c r="O59" s="119"/>
      <c r="P59" s="119"/>
      <c r="Q59" s="119"/>
    </row>
    <row r="60" spans="2:17" x14ac:dyDescent="0.35">
      <c r="B60" s="10"/>
      <c r="C60" s="10"/>
      <c r="D60" s="10"/>
      <c r="E60" s="10"/>
      <c r="F60" s="10"/>
      <c r="G60" s="10"/>
      <c r="H60" s="10"/>
      <c r="I60" s="10"/>
      <c r="J60" s="10"/>
      <c r="K60" s="10"/>
      <c r="L60" s="10"/>
      <c r="M60" s="10"/>
      <c r="N60" s="20"/>
    </row>
    <row r="61" spans="2:17" x14ac:dyDescent="0.35">
      <c r="B61" s="116" t="s">
        <v>162</v>
      </c>
      <c r="C61" s="117"/>
      <c r="D61" s="117"/>
      <c r="E61" s="117"/>
      <c r="F61" s="117"/>
      <c r="G61" s="117"/>
      <c r="H61" s="117"/>
      <c r="I61" s="117"/>
      <c r="J61" s="117"/>
      <c r="K61" s="117"/>
      <c r="L61" s="117"/>
      <c r="M61" s="117"/>
      <c r="N61" s="117"/>
      <c r="O61" s="117"/>
      <c r="P61" s="117"/>
      <c r="Q61" s="117"/>
    </row>
    <row r="63" spans="2:17" x14ac:dyDescent="0.35">
      <c r="B63" s="118" t="s">
        <v>161</v>
      </c>
      <c r="C63" s="119"/>
      <c r="D63" s="119"/>
      <c r="E63" s="119"/>
      <c r="F63" s="119"/>
      <c r="G63" s="119"/>
      <c r="H63" s="119"/>
      <c r="I63" s="119"/>
      <c r="J63" s="119"/>
      <c r="K63" s="119"/>
      <c r="L63" s="119"/>
      <c r="M63" s="119"/>
      <c r="N63" s="119"/>
      <c r="O63" s="119"/>
      <c r="P63" s="119"/>
      <c r="Q63" s="119"/>
    </row>
    <row r="64" spans="2:17" x14ac:dyDescent="0.35">
      <c r="B64" s="3" t="s">
        <v>163</v>
      </c>
    </row>
    <row r="65" spans="2:2" x14ac:dyDescent="0.35">
      <c r="B65" s="3" t="s">
        <v>164</v>
      </c>
    </row>
  </sheetData>
  <sheetProtection algorithmName="SHA-512" hashValue="jN54nYh1DUspH1j/k72ronNk5UHXxOcMo/ITKXVErpWhHoc68i17TW+fDjp8luIQK4TxIz3Xv4OJiuBDvSU1pQ==" saltValue="L96Mve2MGM99dnGkxLP0XA==" spinCount="100000" sheet="1" objects="1" scenarios="1"/>
  <mergeCells count="56">
    <mergeCell ref="B2:Q2"/>
    <mergeCell ref="B16:Q16"/>
    <mergeCell ref="B9:Q9"/>
    <mergeCell ref="B12:Q12"/>
    <mergeCell ref="B10:Q10"/>
    <mergeCell ref="B11:Q11"/>
    <mergeCell ref="B13:Q13"/>
    <mergeCell ref="B14:Q14"/>
    <mergeCell ref="B18:Q18"/>
    <mergeCell ref="B21:Q21"/>
    <mergeCell ref="B6:Q6"/>
    <mergeCell ref="B4:Q4"/>
    <mergeCell ref="B23:C23"/>
    <mergeCell ref="B24:C33"/>
    <mergeCell ref="D23:F23"/>
    <mergeCell ref="D24:F29"/>
    <mergeCell ref="D30:F33"/>
    <mergeCell ref="G33:M33"/>
    <mergeCell ref="G23:M23"/>
    <mergeCell ref="G24:M24"/>
    <mergeCell ref="G25:M25"/>
    <mergeCell ref="G26:M26"/>
    <mergeCell ref="G27:M27"/>
    <mergeCell ref="G28:M28"/>
    <mergeCell ref="G29:M29"/>
    <mergeCell ref="G30:M30"/>
    <mergeCell ref="G31:M31"/>
    <mergeCell ref="G32:M32"/>
    <mergeCell ref="D36:F42"/>
    <mergeCell ref="D34:F35"/>
    <mergeCell ref="G34:M34"/>
    <mergeCell ref="G35:M35"/>
    <mergeCell ref="G36:M36"/>
    <mergeCell ref="G37:M37"/>
    <mergeCell ref="G38:M38"/>
    <mergeCell ref="B51:Q51"/>
    <mergeCell ref="B55:Q55"/>
    <mergeCell ref="B34:C49"/>
    <mergeCell ref="D43:F46"/>
    <mergeCell ref="G43:M43"/>
    <mergeCell ref="G44:M44"/>
    <mergeCell ref="G45:M45"/>
    <mergeCell ref="G46:M46"/>
    <mergeCell ref="D47:F49"/>
    <mergeCell ref="G47:M47"/>
    <mergeCell ref="G48:M48"/>
    <mergeCell ref="G49:M49"/>
    <mergeCell ref="G39:M39"/>
    <mergeCell ref="G40:M40"/>
    <mergeCell ref="G41:M41"/>
    <mergeCell ref="G42:M42"/>
    <mergeCell ref="B57:Q57"/>
    <mergeCell ref="B59:Q59"/>
    <mergeCell ref="B53:Q53"/>
    <mergeCell ref="B61:Q61"/>
    <mergeCell ref="B63:Q6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03C76-7DF8-4843-BC0F-504C9CBF6EC9}">
  <sheetPr>
    <tabColor theme="7" tint="0.79998168889431442"/>
  </sheetPr>
  <dimension ref="A1:BI214"/>
  <sheetViews>
    <sheetView zoomScale="98" zoomScaleNormal="100" workbookViewId="0">
      <pane xSplit="2" ySplit="1" topLeftCell="S62" activePane="bottomRight" state="frozen"/>
      <selection pane="topRight" activeCell="C1" sqref="C1"/>
      <selection pane="bottomLeft" activeCell="A2" sqref="A2"/>
      <selection pane="bottomRight" activeCell="B75" sqref="B75"/>
    </sheetView>
  </sheetViews>
  <sheetFormatPr baseColWidth="10" defaultColWidth="11.5546875" defaultRowHeight="12" x14ac:dyDescent="0.25"/>
  <cols>
    <col min="1" max="1" width="41.6640625" style="28" customWidth="1"/>
    <col min="2" max="2" width="67.5546875" style="52" customWidth="1"/>
    <col min="3" max="3" width="11.88671875" style="28" customWidth="1"/>
    <col min="4" max="4" width="17.33203125" style="28" customWidth="1"/>
    <col min="5" max="5" width="11.44140625" style="28" customWidth="1"/>
    <col min="6" max="6" width="12.5546875" style="28" customWidth="1"/>
    <col min="7" max="7" width="13" style="28" customWidth="1"/>
    <col min="8" max="8" width="11.88671875" style="28" customWidth="1"/>
    <col min="9" max="9" width="11.109375" style="28" customWidth="1"/>
    <col min="10" max="10" width="10.33203125" style="28" customWidth="1"/>
    <col min="11" max="11" width="11.88671875" style="28" customWidth="1"/>
    <col min="12" max="12" width="11.6640625" style="28" customWidth="1"/>
    <col min="13" max="13" width="10.6640625" style="28" customWidth="1"/>
    <col min="14" max="16" width="12.44140625" style="28" customWidth="1"/>
    <col min="17" max="21" width="12.109375" style="28" customWidth="1"/>
    <col min="22" max="26" width="12.44140625" style="28" customWidth="1"/>
    <col min="27" max="30" width="11.33203125" style="28" customWidth="1"/>
    <col min="31" max="16384" width="11.5546875" style="28"/>
  </cols>
  <sheetData>
    <row r="1" spans="1:61" s="35" customFormat="1" ht="96" x14ac:dyDescent="0.3">
      <c r="A1" s="33" t="s">
        <v>247</v>
      </c>
      <c r="B1" s="47" t="s">
        <v>246</v>
      </c>
      <c r="C1" s="36" t="s">
        <v>102</v>
      </c>
      <c r="D1" s="33" t="s">
        <v>137</v>
      </c>
      <c r="E1" s="33" t="s">
        <v>120</v>
      </c>
      <c r="F1" s="33" t="s">
        <v>208</v>
      </c>
      <c r="G1" s="33" t="s">
        <v>209</v>
      </c>
      <c r="H1" s="33" t="s">
        <v>100</v>
      </c>
      <c r="I1" s="33" t="s">
        <v>210</v>
      </c>
      <c r="J1" s="33" t="s">
        <v>22</v>
      </c>
      <c r="K1" s="33" t="s">
        <v>211</v>
      </c>
      <c r="L1" s="33" t="s">
        <v>108</v>
      </c>
      <c r="M1" s="33" t="s">
        <v>212</v>
      </c>
      <c r="N1" s="33" t="s">
        <v>205</v>
      </c>
      <c r="O1" s="33" t="s">
        <v>206</v>
      </c>
      <c r="P1" s="33" t="s">
        <v>207</v>
      </c>
      <c r="Q1" s="33" t="s">
        <v>200</v>
      </c>
      <c r="R1" s="33" t="s">
        <v>214</v>
      </c>
      <c r="S1" s="33" t="s">
        <v>215</v>
      </c>
      <c r="T1" s="33" t="s">
        <v>216</v>
      </c>
      <c r="U1" s="33" t="s">
        <v>217</v>
      </c>
      <c r="V1" s="33" t="s">
        <v>115</v>
      </c>
      <c r="W1" s="33" t="s">
        <v>51</v>
      </c>
      <c r="X1" s="33" t="s">
        <v>53</v>
      </c>
      <c r="Y1" s="33" t="s">
        <v>218</v>
      </c>
      <c r="Z1" s="33" t="s">
        <v>57</v>
      </c>
      <c r="AA1" s="33" t="s">
        <v>59</v>
      </c>
      <c r="AB1" s="33" t="s">
        <v>60</v>
      </c>
      <c r="AC1" s="33" t="s">
        <v>62</v>
      </c>
      <c r="AD1" s="33" t="s">
        <v>61</v>
      </c>
      <c r="AE1" s="33" t="s">
        <v>145</v>
      </c>
      <c r="AF1" s="33" t="s">
        <v>225</v>
      </c>
      <c r="AG1" s="33" t="s">
        <v>63</v>
      </c>
      <c r="AH1" s="33" t="s">
        <v>13</v>
      </c>
      <c r="AI1" s="33" t="s">
        <v>14</v>
      </c>
      <c r="AJ1" s="33" t="s">
        <v>64</v>
      </c>
      <c r="AK1" s="33" t="s">
        <v>15</v>
      </c>
      <c r="AL1" s="33" t="s">
        <v>65</v>
      </c>
      <c r="AM1" s="33" t="s">
        <v>201</v>
      </c>
      <c r="AN1" s="33" t="s">
        <v>226</v>
      </c>
      <c r="AO1" s="33" t="s">
        <v>324</v>
      </c>
      <c r="AP1" s="33" t="s">
        <v>325</v>
      </c>
      <c r="AQ1" s="33" t="s">
        <v>326</v>
      </c>
      <c r="AR1" s="33" t="s">
        <v>72</v>
      </c>
      <c r="AS1" s="33" t="s">
        <v>327</v>
      </c>
      <c r="AT1" s="33" t="s">
        <v>328</v>
      </c>
      <c r="AU1" s="33" t="s">
        <v>329</v>
      </c>
      <c r="AV1" s="33" t="s">
        <v>330</v>
      </c>
      <c r="AW1" s="33" t="s">
        <v>150</v>
      </c>
      <c r="AX1" s="33" t="s">
        <v>190</v>
      </c>
      <c r="AY1" s="33" t="s">
        <v>29</v>
      </c>
      <c r="AZ1" s="33" t="s">
        <v>82</v>
      </c>
      <c r="BA1" s="33" t="s">
        <v>126</v>
      </c>
      <c r="BB1" s="33" t="s">
        <v>31</v>
      </c>
      <c r="BC1" s="33" t="s">
        <v>30</v>
      </c>
      <c r="BD1" s="33" t="s">
        <v>88</v>
      </c>
      <c r="BE1" s="33" t="s">
        <v>92</v>
      </c>
      <c r="BF1" s="33" t="s">
        <v>6</v>
      </c>
      <c r="BG1" s="33" t="s">
        <v>7</v>
      </c>
      <c r="BH1" s="33" t="s">
        <v>16</v>
      </c>
      <c r="BI1" s="34"/>
    </row>
    <row r="2" spans="1:61" x14ac:dyDescent="0.25">
      <c r="A2" s="32" t="s">
        <v>2</v>
      </c>
      <c r="B2" s="48" t="s">
        <v>34</v>
      </c>
      <c r="C2" s="31">
        <v>0</v>
      </c>
      <c r="D2" s="29"/>
      <c r="E2" s="27"/>
      <c r="F2" s="27"/>
      <c r="G2" s="27"/>
      <c r="H2" s="27"/>
      <c r="I2" s="27"/>
      <c r="J2" s="27"/>
      <c r="K2" s="27"/>
      <c r="L2" s="27"/>
      <c r="M2" s="27"/>
      <c r="N2" s="27"/>
      <c r="O2" s="29"/>
      <c r="P2" s="29"/>
      <c r="Q2" s="29"/>
      <c r="R2" s="29"/>
      <c r="S2" s="29"/>
      <c r="T2" s="29"/>
      <c r="U2" s="29"/>
      <c r="V2" s="29"/>
      <c r="W2" s="29"/>
      <c r="X2" s="29"/>
      <c r="Y2" s="29"/>
      <c r="Z2" s="29"/>
      <c r="AA2" s="29"/>
      <c r="AB2" s="29"/>
      <c r="AC2" s="29"/>
      <c r="AD2" s="29"/>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row>
    <row r="3" spans="1:61" ht="36" x14ac:dyDescent="0.25">
      <c r="A3" s="32" t="s">
        <v>18</v>
      </c>
      <c r="B3" s="48" t="s">
        <v>260</v>
      </c>
      <c r="C3" s="24">
        <v>1</v>
      </c>
      <c r="D3" s="25"/>
      <c r="E3" s="26"/>
      <c r="F3" s="25"/>
      <c r="G3" s="25"/>
      <c r="H3" s="25"/>
      <c r="I3" s="29"/>
      <c r="J3" s="27"/>
      <c r="K3" s="29"/>
      <c r="L3" s="25"/>
      <c r="M3" s="25"/>
      <c r="N3" s="25"/>
      <c r="O3" s="25"/>
      <c r="P3" s="25"/>
      <c r="Q3" s="25"/>
      <c r="R3" s="25"/>
      <c r="S3" s="25"/>
      <c r="T3" s="25"/>
      <c r="U3" s="25"/>
      <c r="V3" s="25"/>
      <c r="W3" s="25"/>
      <c r="X3" s="25"/>
      <c r="Y3" s="25"/>
      <c r="Z3" s="25"/>
      <c r="AA3" s="25"/>
      <c r="AB3" s="25"/>
      <c r="AC3" s="25"/>
      <c r="AD3" s="25"/>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row>
    <row r="4" spans="1:61" ht="36" x14ac:dyDescent="0.25">
      <c r="A4" s="32" t="s">
        <v>24</v>
      </c>
      <c r="B4" s="48" t="s">
        <v>103</v>
      </c>
      <c r="C4" s="24">
        <v>2</v>
      </c>
      <c r="D4" s="25"/>
      <c r="E4" s="26"/>
      <c r="F4" s="25"/>
      <c r="G4" s="25"/>
      <c r="H4" s="25"/>
      <c r="I4" s="25"/>
      <c r="J4" s="25"/>
      <c r="K4" s="25"/>
      <c r="L4" s="25"/>
      <c r="M4" s="25"/>
      <c r="N4" s="25"/>
      <c r="O4" s="25"/>
      <c r="P4" s="25"/>
      <c r="Q4" s="25"/>
      <c r="R4" s="25"/>
      <c r="S4" s="25"/>
      <c r="T4" s="25"/>
      <c r="U4" s="25"/>
      <c r="V4" s="25"/>
      <c r="W4" s="25"/>
      <c r="X4" s="25"/>
      <c r="Y4" s="25"/>
      <c r="Z4" s="25"/>
      <c r="AA4" s="25"/>
      <c r="AB4" s="25"/>
      <c r="AC4" s="25"/>
      <c r="AD4" s="25"/>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row>
    <row r="5" spans="1:61" ht="60" x14ac:dyDescent="0.25">
      <c r="A5" s="32" t="s">
        <v>19</v>
      </c>
      <c r="B5" s="48" t="s">
        <v>134</v>
      </c>
      <c r="C5" s="24">
        <v>3</v>
      </c>
      <c r="D5" s="25"/>
      <c r="E5" s="26"/>
      <c r="F5" s="25"/>
      <c r="G5" s="25"/>
      <c r="H5" s="25"/>
      <c r="I5" s="25"/>
      <c r="J5" s="25"/>
      <c r="K5" s="25"/>
      <c r="L5" s="25"/>
      <c r="M5" s="25"/>
      <c r="N5" s="25"/>
      <c r="O5" s="25"/>
      <c r="P5" s="25"/>
      <c r="Q5" s="25"/>
      <c r="R5" s="25"/>
      <c r="S5" s="25"/>
      <c r="T5" s="25"/>
      <c r="U5" s="25"/>
      <c r="V5" s="25"/>
      <c r="W5" s="25"/>
      <c r="X5" s="25"/>
      <c r="Y5" s="25"/>
      <c r="Z5" s="25"/>
      <c r="AA5" s="25"/>
      <c r="AB5" s="25"/>
      <c r="AC5" s="25"/>
      <c r="AD5" s="25"/>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row>
    <row r="6" spans="1:61" s="43" customFormat="1" ht="12.6" thickBot="1" x14ac:dyDescent="0.3">
      <c r="A6" s="38" t="s">
        <v>5</v>
      </c>
      <c r="B6" s="49" t="s">
        <v>34</v>
      </c>
      <c r="C6" s="40">
        <v>0</v>
      </c>
      <c r="D6" s="41"/>
      <c r="E6" s="42"/>
      <c r="F6" s="41"/>
      <c r="G6" s="41"/>
      <c r="H6" s="41"/>
      <c r="I6" s="41"/>
      <c r="J6" s="41"/>
      <c r="K6" s="41"/>
      <c r="L6" s="41"/>
      <c r="M6" s="41"/>
      <c r="N6" s="41"/>
      <c r="O6" s="41"/>
      <c r="P6" s="41"/>
      <c r="Q6" s="41"/>
      <c r="R6" s="41"/>
      <c r="S6" s="41"/>
      <c r="T6" s="41"/>
      <c r="U6" s="41"/>
      <c r="V6" s="41"/>
      <c r="W6" s="41"/>
      <c r="X6" s="41"/>
      <c r="Y6" s="41"/>
      <c r="Z6" s="41"/>
      <c r="AA6" s="41"/>
      <c r="AB6" s="41"/>
      <c r="AC6" s="41"/>
      <c r="AD6" s="41"/>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row>
    <row r="7" spans="1:61" ht="24" x14ac:dyDescent="0.25">
      <c r="A7" s="37" t="s">
        <v>11</v>
      </c>
      <c r="B7" s="50" t="s">
        <v>251</v>
      </c>
      <c r="C7" s="29"/>
      <c r="D7" s="31">
        <v>0</v>
      </c>
      <c r="E7" s="27"/>
      <c r="F7" s="29"/>
      <c r="G7" s="29"/>
      <c r="H7" s="29"/>
      <c r="I7" s="29"/>
      <c r="J7" s="29"/>
      <c r="K7" s="29"/>
      <c r="L7" s="29"/>
      <c r="M7" s="29"/>
      <c r="N7" s="29"/>
      <c r="O7" s="29"/>
      <c r="P7" s="29"/>
      <c r="Q7" s="29"/>
      <c r="R7" s="29"/>
      <c r="S7" s="29"/>
      <c r="T7" s="29"/>
      <c r="U7" s="29"/>
      <c r="V7" s="29"/>
      <c r="W7" s="29"/>
      <c r="X7" s="29"/>
      <c r="Y7" s="29"/>
      <c r="Z7" s="29"/>
      <c r="AA7" s="29"/>
      <c r="AB7" s="29"/>
      <c r="AC7" s="29"/>
      <c r="AD7" s="29"/>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row>
    <row r="8" spans="1:61" ht="24" x14ac:dyDescent="0.25">
      <c r="A8" s="32" t="s">
        <v>1</v>
      </c>
      <c r="B8" s="48" t="s">
        <v>138</v>
      </c>
      <c r="C8" s="25"/>
      <c r="D8" s="24">
        <v>1</v>
      </c>
      <c r="E8" s="26"/>
      <c r="F8" s="25"/>
      <c r="G8" s="25"/>
      <c r="H8" s="25"/>
      <c r="I8" s="25"/>
      <c r="J8" s="25"/>
      <c r="K8" s="25"/>
      <c r="L8" s="25"/>
      <c r="M8" s="25"/>
      <c r="N8" s="25"/>
      <c r="O8" s="25"/>
      <c r="P8" s="25"/>
      <c r="Q8" s="25"/>
      <c r="R8" s="25"/>
      <c r="S8" s="25"/>
      <c r="T8" s="25"/>
      <c r="U8" s="25"/>
      <c r="V8" s="25"/>
      <c r="W8" s="25"/>
      <c r="X8" s="25"/>
      <c r="Y8" s="25"/>
      <c r="Z8" s="25"/>
      <c r="AA8" s="25"/>
      <c r="AB8" s="25"/>
      <c r="AC8" s="25"/>
      <c r="AD8" s="25"/>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row>
    <row r="9" spans="1:61" x14ac:dyDescent="0.25">
      <c r="A9" s="32" t="s">
        <v>5</v>
      </c>
      <c r="B9" s="48" t="s">
        <v>34</v>
      </c>
      <c r="C9" s="25"/>
      <c r="D9" s="24">
        <v>0</v>
      </c>
      <c r="E9" s="26"/>
      <c r="F9" s="25"/>
      <c r="G9" s="25"/>
      <c r="H9" s="25"/>
      <c r="I9" s="25"/>
      <c r="J9" s="25"/>
      <c r="K9" s="25"/>
      <c r="L9" s="25"/>
      <c r="M9" s="25"/>
      <c r="N9" s="25"/>
      <c r="O9" s="25"/>
      <c r="P9" s="25"/>
      <c r="Q9" s="25"/>
      <c r="R9" s="25"/>
      <c r="S9" s="25"/>
      <c r="T9" s="25"/>
      <c r="U9" s="25"/>
      <c r="V9" s="25"/>
      <c r="W9" s="25"/>
      <c r="X9" s="25"/>
      <c r="Y9" s="25"/>
      <c r="Z9" s="25"/>
      <c r="AA9" s="25"/>
      <c r="AB9" s="25"/>
      <c r="AC9" s="25"/>
      <c r="AD9" s="25"/>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row>
    <row r="10" spans="1:61" s="43" customFormat="1" ht="12.6" thickBot="1" x14ac:dyDescent="0.3">
      <c r="A10" s="38" t="s">
        <v>109</v>
      </c>
      <c r="B10" s="49" t="s">
        <v>252</v>
      </c>
      <c r="C10" s="41"/>
      <c r="D10" s="40"/>
      <c r="E10" s="42"/>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row>
    <row r="11" spans="1:61" x14ac:dyDescent="0.25">
      <c r="A11" s="37" t="s">
        <v>2</v>
      </c>
      <c r="B11" s="50" t="s">
        <v>35</v>
      </c>
      <c r="C11" s="29"/>
      <c r="D11" s="29"/>
      <c r="E11" s="31">
        <v>0</v>
      </c>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row>
    <row r="12" spans="1:61" x14ac:dyDescent="0.25">
      <c r="A12" s="32" t="s">
        <v>104</v>
      </c>
      <c r="B12" s="48" t="s">
        <v>36</v>
      </c>
      <c r="C12" s="25"/>
      <c r="D12" s="25"/>
      <c r="E12" s="24">
        <v>1</v>
      </c>
      <c r="F12" s="25"/>
      <c r="G12" s="25"/>
      <c r="H12" s="25"/>
      <c r="I12" s="25"/>
      <c r="J12" s="25"/>
      <c r="K12" s="25"/>
      <c r="L12" s="25"/>
      <c r="M12" s="25"/>
      <c r="N12" s="25"/>
      <c r="O12" s="25"/>
      <c r="P12" s="25"/>
      <c r="Q12" s="25"/>
      <c r="R12" s="26"/>
      <c r="S12" s="25"/>
      <c r="T12" s="25"/>
      <c r="U12" s="25"/>
      <c r="V12" s="25"/>
      <c r="W12" s="25"/>
      <c r="X12" s="25"/>
      <c r="Y12" s="25"/>
      <c r="Z12" s="25"/>
      <c r="AA12" s="25"/>
      <c r="AB12" s="25"/>
      <c r="AC12" s="25"/>
      <c r="AD12" s="25"/>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row>
    <row r="13" spans="1:61" x14ac:dyDescent="0.25">
      <c r="A13" s="32" t="s">
        <v>101</v>
      </c>
      <c r="B13" s="48" t="s">
        <v>37</v>
      </c>
      <c r="C13" s="25"/>
      <c r="D13" s="25"/>
      <c r="E13" s="24">
        <v>2</v>
      </c>
      <c r="F13" s="25"/>
      <c r="G13" s="25"/>
      <c r="H13" s="25"/>
      <c r="I13" s="25"/>
      <c r="J13" s="25"/>
      <c r="K13" s="25"/>
      <c r="L13" s="25"/>
      <c r="M13" s="25"/>
      <c r="N13" s="25"/>
      <c r="O13" s="26"/>
      <c r="P13" s="26"/>
      <c r="Q13" s="26"/>
      <c r="R13" s="26"/>
      <c r="S13" s="26"/>
      <c r="T13" s="26"/>
      <c r="U13" s="26"/>
      <c r="V13" s="26"/>
      <c r="W13" s="26"/>
      <c r="X13" s="26"/>
      <c r="Y13" s="26"/>
      <c r="Z13" s="26"/>
      <c r="AA13" s="26"/>
      <c r="AB13" s="26"/>
      <c r="AC13" s="26"/>
      <c r="AD13" s="30"/>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row>
    <row r="14" spans="1:61" s="43" customFormat="1" ht="12.6" thickBot="1" x14ac:dyDescent="0.3">
      <c r="A14" s="38" t="s">
        <v>3</v>
      </c>
      <c r="B14" s="49" t="s">
        <v>35</v>
      </c>
      <c r="C14" s="41"/>
      <c r="D14" s="41"/>
      <c r="E14" s="44">
        <v>0</v>
      </c>
      <c r="F14" s="41"/>
      <c r="G14" s="41"/>
      <c r="H14" s="41"/>
      <c r="I14" s="41"/>
      <c r="J14" s="41"/>
      <c r="K14" s="41"/>
      <c r="L14" s="41"/>
      <c r="M14" s="41"/>
      <c r="N14" s="41"/>
      <c r="O14" s="42"/>
      <c r="P14" s="42"/>
      <c r="Q14" s="42"/>
      <c r="R14" s="42"/>
      <c r="S14" s="42"/>
      <c r="T14" s="42"/>
      <c r="U14" s="42"/>
      <c r="V14" s="42"/>
      <c r="W14" s="42"/>
      <c r="X14" s="42"/>
      <c r="Y14" s="42"/>
      <c r="Z14" s="42"/>
      <c r="AA14" s="42"/>
      <c r="AB14" s="42"/>
      <c r="AC14" s="42"/>
      <c r="AD14" s="45"/>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row>
    <row r="15" spans="1:61" x14ac:dyDescent="0.25">
      <c r="A15" s="37" t="s">
        <v>11</v>
      </c>
      <c r="B15" s="50" t="s">
        <v>253</v>
      </c>
      <c r="C15" s="29"/>
      <c r="D15" s="27"/>
      <c r="E15" s="27"/>
      <c r="F15" s="31">
        <v>0</v>
      </c>
      <c r="G15" s="29"/>
      <c r="H15" s="29"/>
      <c r="I15" s="29"/>
      <c r="J15" s="29"/>
      <c r="K15" s="29"/>
      <c r="L15" s="29"/>
      <c r="M15" s="29"/>
      <c r="N15" s="29"/>
      <c r="O15" s="27"/>
      <c r="P15" s="27"/>
      <c r="Q15" s="27"/>
      <c r="R15" s="27"/>
      <c r="S15" s="27"/>
      <c r="T15" s="27"/>
      <c r="U15" s="27"/>
      <c r="V15" s="27"/>
      <c r="W15" s="27"/>
      <c r="X15" s="27"/>
      <c r="Y15" s="27"/>
      <c r="Z15" s="27"/>
      <c r="AA15" s="27"/>
      <c r="AB15" s="27"/>
      <c r="AC15" s="27"/>
      <c r="AD15" s="39"/>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row>
    <row r="16" spans="1:61" s="43" customFormat="1" ht="12.6" thickBot="1" x14ac:dyDescent="0.3">
      <c r="A16" s="38" t="s">
        <v>1</v>
      </c>
      <c r="B16" s="48" t="s">
        <v>105</v>
      </c>
      <c r="C16" s="41"/>
      <c r="D16" s="41"/>
      <c r="E16" s="42"/>
      <c r="F16" s="40">
        <v>1</v>
      </c>
      <c r="G16" s="41"/>
      <c r="H16" s="41"/>
      <c r="I16" s="41"/>
      <c r="J16" s="41"/>
      <c r="K16" s="41"/>
      <c r="L16" s="41"/>
      <c r="M16" s="41"/>
      <c r="N16" s="41"/>
      <c r="O16" s="42"/>
      <c r="P16" s="42"/>
      <c r="Q16" s="42"/>
      <c r="R16" s="42"/>
      <c r="S16" s="42"/>
      <c r="T16" s="42"/>
      <c r="U16" s="42"/>
      <c r="V16" s="42"/>
      <c r="W16" s="42"/>
      <c r="X16" s="42"/>
      <c r="Y16" s="42"/>
      <c r="Z16" s="42"/>
      <c r="AA16" s="42"/>
      <c r="AB16" s="42"/>
      <c r="AC16" s="42"/>
      <c r="AD16" s="45"/>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row>
    <row r="17" spans="1:60" x14ac:dyDescent="0.25">
      <c r="A17" s="37" t="s">
        <v>11</v>
      </c>
      <c r="B17" s="48" t="s">
        <v>254</v>
      </c>
      <c r="C17" s="29"/>
      <c r="D17" s="29"/>
      <c r="E17" s="27"/>
      <c r="F17" s="29"/>
      <c r="G17" s="31">
        <v>0</v>
      </c>
      <c r="H17" s="29"/>
      <c r="I17" s="29"/>
      <c r="J17" s="29"/>
      <c r="K17" s="29"/>
      <c r="L17" s="29"/>
      <c r="M17" s="29"/>
      <c r="N17" s="29"/>
      <c r="O17" s="27"/>
      <c r="P17" s="27"/>
      <c r="Q17" s="27"/>
      <c r="R17" s="27"/>
      <c r="S17" s="27"/>
      <c r="T17" s="27"/>
      <c r="U17" s="27"/>
      <c r="V17" s="27"/>
      <c r="W17" s="27"/>
      <c r="X17" s="27"/>
      <c r="Y17" s="27"/>
      <c r="Z17" s="27"/>
      <c r="AA17" s="27"/>
      <c r="AB17" s="27"/>
      <c r="AC17" s="27"/>
      <c r="AD17" s="39"/>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row>
    <row r="18" spans="1:60" s="43" customFormat="1" ht="12.6" thickBot="1" x14ac:dyDescent="0.3">
      <c r="A18" s="38" t="s">
        <v>1</v>
      </c>
      <c r="B18" s="49" t="s">
        <v>106</v>
      </c>
      <c r="C18" s="41"/>
      <c r="D18" s="41"/>
      <c r="E18" s="42"/>
      <c r="F18" s="41"/>
      <c r="G18" s="40">
        <v>1</v>
      </c>
      <c r="H18" s="41"/>
      <c r="I18" s="41"/>
      <c r="J18" s="41"/>
      <c r="K18" s="41"/>
      <c r="L18" s="41"/>
      <c r="M18" s="41"/>
      <c r="N18" s="41"/>
      <c r="O18" s="42"/>
      <c r="P18" s="42"/>
      <c r="Q18" s="42"/>
      <c r="R18" s="42"/>
      <c r="S18" s="42"/>
      <c r="T18" s="42"/>
      <c r="U18" s="42"/>
      <c r="V18" s="42"/>
      <c r="W18" s="42"/>
      <c r="X18" s="42"/>
      <c r="Y18" s="42"/>
      <c r="Z18" s="42"/>
      <c r="AA18" s="42"/>
      <c r="AB18" s="42"/>
      <c r="AC18" s="42"/>
      <c r="AD18" s="45"/>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row>
    <row r="19" spans="1:60" x14ac:dyDescent="0.25">
      <c r="A19" s="37" t="s">
        <v>2</v>
      </c>
      <c r="B19" s="50" t="s">
        <v>185</v>
      </c>
      <c r="C19" s="29"/>
      <c r="D19" s="29"/>
      <c r="E19" s="27"/>
      <c r="F19" s="29"/>
      <c r="G19" s="29"/>
      <c r="H19" s="31">
        <v>0</v>
      </c>
      <c r="I19" s="29"/>
      <c r="J19" s="29"/>
      <c r="K19" s="29"/>
      <c r="L19" s="29"/>
      <c r="M19" s="29"/>
      <c r="N19" s="29"/>
      <c r="O19" s="27"/>
      <c r="P19" s="27"/>
      <c r="Q19" s="27"/>
      <c r="R19" s="27"/>
      <c r="S19" s="27"/>
      <c r="T19" s="27"/>
      <c r="U19" s="27"/>
      <c r="V19" s="27"/>
      <c r="W19" s="27"/>
      <c r="X19" s="27"/>
      <c r="Y19" s="27"/>
      <c r="Z19" s="27"/>
      <c r="AA19" s="27"/>
      <c r="AB19" s="27"/>
      <c r="AC19" s="27"/>
      <c r="AD19" s="39"/>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row>
    <row r="20" spans="1:60" x14ac:dyDescent="0.25">
      <c r="A20" s="32" t="s">
        <v>20</v>
      </c>
      <c r="B20" s="48" t="s">
        <v>38</v>
      </c>
      <c r="C20" s="25"/>
      <c r="D20" s="25"/>
      <c r="E20" s="26"/>
      <c r="F20" s="25"/>
      <c r="G20" s="25"/>
      <c r="H20" s="24">
        <v>1</v>
      </c>
      <c r="I20" s="25"/>
      <c r="J20" s="25"/>
      <c r="K20" s="25"/>
      <c r="L20" s="25"/>
      <c r="M20" s="25"/>
      <c r="N20" s="25"/>
      <c r="O20" s="26"/>
      <c r="P20" s="26"/>
      <c r="Q20" s="26"/>
      <c r="R20" s="26"/>
      <c r="S20" s="26"/>
      <c r="T20" s="26"/>
      <c r="U20" s="26"/>
      <c r="V20" s="26"/>
      <c r="W20" s="26"/>
      <c r="X20" s="26"/>
      <c r="Y20" s="26"/>
      <c r="Z20" s="26"/>
      <c r="AA20" s="26"/>
      <c r="AB20" s="26"/>
      <c r="AC20" s="26"/>
      <c r="AD20" s="30"/>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row>
    <row r="21" spans="1:60" ht="24" x14ac:dyDescent="0.25">
      <c r="A21" s="32" t="s">
        <v>135</v>
      </c>
      <c r="B21" s="48" t="s">
        <v>184</v>
      </c>
      <c r="C21" s="25"/>
      <c r="D21" s="25"/>
      <c r="E21" s="26"/>
      <c r="F21" s="25"/>
      <c r="G21" s="25"/>
      <c r="H21" s="24">
        <v>2</v>
      </c>
      <c r="I21" s="25"/>
      <c r="J21" s="25"/>
      <c r="K21" s="26"/>
      <c r="L21" s="25"/>
      <c r="M21" s="25"/>
      <c r="N21" s="25"/>
      <c r="O21" s="26"/>
      <c r="P21" s="26"/>
      <c r="Q21" s="26"/>
      <c r="R21" s="26"/>
      <c r="S21" s="26"/>
      <c r="T21" s="26"/>
      <c r="U21" s="26"/>
      <c r="V21" s="26"/>
      <c r="W21" s="26"/>
      <c r="X21" s="26"/>
      <c r="Y21" s="26"/>
      <c r="Z21" s="26"/>
      <c r="AA21" s="26"/>
      <c r="AB21" s="26"/>
      <c r="AC21" s="26"/>
      <c r="AD21" s="30"/>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row>
    <row r="22" spans="1:60" x14ac:dyDescent="0.25">
      <c r="A22" s="32" t="s">
        <v>3</v>
      </c>
      <c r="B22" s="48" t="s">
        <v>259</v>
      </c>
      <c r="C22" s="25"/>
      <c r="D22" s="25"/>
      <c r="E22" s="26"/>
      <c r="F22" s="25"/>
      <c r="G22" s="25"/>
      <c r="H22" s="24">
        <v>0</v>
      </c>
      <c r="I22" s="25"/>
      <c r="J22" s="26"/>
      <c r="K22" s="26"/>
      <c r="L22" s="25"/>
      <c r="M22" s="25"/>
      <c r="N22" s="25"/>
      <c r="O22" s="26"/>
      <c r="P22" s="26"/>
      <c r="Q22" s="26"/>
      <c r="R22" s="26"/>
      <c r="S22" s="26"/>
      <c r="T22" s="26"/>
      <c r="U22" s="26"/>
      <c r="V22" s="26"/>
      <c r="W22" s="26"/>
      <c r="X22" s="26"/>
      <c r="Y22" s="26"/>
      <c r="Z22" s="26"/>
      <c r="AA22" s="26"/>
      <c r="AB22" s="26"/>
      <c r="AC22" s="26"/>
      <c r="AD22" s="30"/>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row>
    <row r="23" spans="1:60" s="43" customFormat="1" ht="12.6" thickBot="1" x14ac:dyDescent="0.3">
      <c r="A23" s="38" t="s">
        <v>109</v>
      </c>
      <c r="B23" s="49" t="s">
        <v>111</v>
      </c>
      <c r="C23" s="41"/>
      <c r="D23" s="41"/>
      <c r="E23" s="42"/>
      <c r="F23" s="42"/>
      <c r="G23" s="42"/>
      <c r="H23" s="44"/>
      <c r="I23" s="41"/>
      <c r="J23" s="42"/>
      <c r="K23" s="42"/>
      <c r="L23" s="41"/>
      <c r="M23" s="41"/>
      <c r="N23" s="41"/>
      <c r="O23" s="42"/>
      <c r="P23" s="42"/>
      <c r="Q23" s="42"/>
      <c r="R23" s="42"/>
      <c r="S23" s="42"/>
      <c r="T23" s="42"/>
      <c r="U23" s="42"/>
      <c r="V23" s="42"/>
      <c r="W23" s="42"/>
      <c r="X23" s="42"/>
      <c r="Y23" s="42"/>
      <c r="Z23" s="42"/>
      <c r="AA23" s="42"/>
      <c r="AB23" s="42"/>
      <c r="AC23" s="42"/>
      <c r="AD23" s="45"/>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row>
    <row r="24" spans="1:60" ht="24" x14ac:dyDescent="0.25">
      <c r="A24" s="37" t="s">
        <v>11</v>
      </c>
      <c r="B24" s="50" t="s">
        <v>256</v>
      </c>
      <c r="C24" s="29"/>
      <c r="D24" s="29"/>
      <c r="E24" s="27"/>
      <c r="F24" s="27"/>
      <c r="G24" s="27"/>
      <c r="H24" s="27"/>
      <c r="I24" s="31">
        <v>0</v>
      </c>
      <c r="J24" s="29"/>
      <c r="K24" s="27"/>
      <c r="L24" s="29"/>
      <c r="M24" s="29"/>
      <c r="N24" s="29"/>
      <c r="O24" s="27"/>
      <c r="P24" s="27"/>
      <c r="Q24" s="27"/>
      <c r="R24" s="27"/>
      <c r="S24" s="27"/>
      <c r="T24" s="27"/>
      <c r="U24" s="27"/>
      <c r="V24" s="27"/>
      <c r="W24" s="27"/>
      <c r="X24" s="27"/>
      <c r="Y24" s="27"/>
      <c r="Z24" s="27"/>
      <c r="AA24" s="27"/>
      <c r="AB24" s="27"/>
      <c r="AC24" s="27"/>
      <c r="AD24" s="39"/>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row>
    <row r="25" spans="1:60" ht="24" x14ac:dyDescent="0.25">
      <c r="A25" s="46" t="s">
        <v>1</v>
      </c>
      <c r="B25" s="55" t="s">
        <v>255</v>
      </c>
      <c r="C25" s="56"/>
      <c r="D25" s="56"/>
      <c r="E25" s="57"/>
      <c r="F25" s="57"/>
      <c r="G25" s="57"/>
      <c r="H25" s="57"/>
      <c r="I25" s="58">
        <v>1</v>
      </c>
      <c r="J25" s="56"/>
      <c r="K25" s="57"/>
      <c r="L25" s="56"/>
      <c r="M25" s="56"/>
      <c r="N25" s="56"/>
      <c r="O25" s="57"/>
      <c r="P25" s="57"/>
      <c r="Q25" s="57"/>
      <c r="R25" s="57"/>
      <c r="S25" s="57"/>
      <c r="T25" s="57"/>
      <c r="U25" s="57"/>
      <c r="V25" s="57"/>
      <c r="W25" s="57"/>
      <c r="X25" s="57"/>
      <c r="Y25" s="57"/>
      <c r="Z25" s="57"/>
      <c r="AA25" s="57"/>
      <c r="AB25" s="57"/>
      <c r="AC25" s="57"/>
      <c r="AD25" s="59"/>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row>
    <row r="26" spans="1:60" s="43" customFormat="1" ht="12.6" thickBot="1" x14ac:dyDescent="0.3">
      <c r="A26" s="38" t="s">
        <v>109</v>
      </c>
      <c r="B26" s="49" t="s">
        <v>263</v>
      </c>
      <c r="C26" s="41"/>
      <c r="D26" s="41"/>
      <c r="E26" s="42"/>
      <c r="F26" s="42"/>
      <c r="G26" s="42"/>
      <c r="H26" s="42"/>
      <c r="I26" s="40"/>
      <c r="J26" s="41"/>
      <c r="K26" s="42"/>
      <c r="L26" s="41"/>
      <c r="M26" s="41"/>
      <c r="N26" s="41"/>
      <c r="O26" s="42"/>
      <c r="P26" s="42"/>
      <c r="Q26" s="42"/>
      <c r="R26" s="42"/>
      <c r="S26" s="42"/>
      <c r="T26" s="42"/>
      <c r="U26" s="42"/>
      <c r="V26" s="42"/>
      <c r="W26" s="42"/>
      <c r="X26" s="42"/>
      <c r="Y26" s="42"/>
      <c r="Z26" s="42"/>
      <c r="AA26" s="42"/>
      <c r="AB26" s="42"/>
      <c r="AC26" s="42"/>
      <c r="AD26" s="45"/>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row>
    <row r="27" spans="1:60" x14ac:dyDescent="0.25">
      <c r="A27" s="37" t="s">
        <v>2</v>
      </c>
      <c r="B27" s="50" t="s">
        <v>39</v>
      </c>
      <c r="C27" s="29"/>
      <c r="D27" s="29"/>
      <c r="E27" s="27"/>
      <c r="F27" s="27"/>
      <c r="G27" s="27"/>
      <c r="H27" s="27"/>
      <c r="I27" s="29"/>
      <c r="J27" s="31">
        <v>0</v>
      </c>
      <c r="K27" s="27"/>
      <c r="L27" s="29"/>
      <c r="M27" s="29"/>
      <c r="N27" s="29"/>
      <c r="O27" s="27"/>
      <c r="P27" s="27"/>
      <c r="Q27" s="27"/>
      <c r="R27" s="27"/>
      <c r="S27" s="27"/>
      <c r="T27" s="27"/>
      <c r="U27" s="27"/>
      <c r="V27" s="27"/>
      <c r="W27" s="27"/>
      <c r="X27" s="27"/>
      <c r="Y27" s="27"/>
      <c r="Z27" s="27"/>
      <c r="AA27" s="27"/>
      <c r="AB27" s="27"/>
      <c r="AC27" s="27"/>
      <c r="AD27" s="39"/>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row>
    <row r="28" spans="1:60" x14ac:dyDescent="0.25">
      <c r="A28" s="32" t="s">
        <v>20</v>
      </c>
      <c r="B28" s="48" t="s">
        <v>40</v>
      </c>
      <c r="C28" s="25"/>
      <c r="D28" s="25"/>
      <c r="E28" s="26"/>
      <c r="F28" s="26"/>
      <c r="G28" s="26"/>
      <c r="H28" s="26"/>
      <c r="I28" s="25"/>
      <c r="J28" s="24">
        <v>1</v>
      </c>
      <c r="K28" s="26"/>
      <c r="L28" s="25"/>
      <c r="M28" s="25"/>
      <c r="N28" s="25"/>
      <c r="O28" s="26"/>
      <c r="P28" s="26"/>
      <c r="Q28" s="26"/>
      <c r="R28" s="26"/>
      <c r="S28" s="26"/>
      <c r="T28" s="26"/>
      <c r="U28" s="26"/>
      <c r="V28" s="26"/>
      <c r="W28" s="26"/>
      <c r="X28" s="26"/>
      <c r="Y28" s="26"/>
      <c r="Z28" s="26"/>
      <c r="AA28" s="26"/>
      <c r="AB28" s="26"/>
      <c r="AC28" s="26"/>
      <c r="AD28" s="30"/>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row>
    <row r="29" spans="1:60" ht="24" x14ac:dyDescent="0.25">
      <c r="A29" s="32" t="s">
        <v>21</v>
      </c>
      <c r="B29" s="48" t="s">
        <v>107</v>
      </c>
      <c r="C29" s="25"/>
      <c r="D29" s="25"/>
      <c r="E29" s="26"/>
      <c r="F29" s="26"/>
      <c r="G29" s="26"/>
      <c r="H29" s="26"/>
      <c r="I29" s="25"/>
      <c r="J29" s="24">
        <v>2</v>
      </c>
      <c r="K29" s="26"/>
      <c r="L29" s="25"/>
      <c r="M29" s="25"/>
      <c r="N29" s="25"/>
      <c r="O29" s="26"/>
      <c r="P29" s="26"/>
      <c r="Q29" s="26"/>
      <c r="R29" s="26"/>
      <c r="S29" s="26"/>
      <c r="T29" s="26"/>
      <c r="U29" s="26"/>
      <c r="V29" s="26"/>
      <c r="W29" s="26"/>
      <c r="X29" s="26"/>
      <c r="Y29" s="26"/>
      <c r="Z29" s="26"/>
      <c r="AA29" s="26"/>
      <c r="AB29" s="26"/>
      <c r="AC29" s="26"/>
      <c r="AD29" s="30"/>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row>
    <row r="30" spans="1:60" x14ac:dyDescent="0.25">
      <c r="A30" s="32" t="s">
        <v>3</v>
      </c>
      <c r="B30" s="48" t="s">
        <v>39</v>
      </c>
      <c r="C30" s="25"/>
      <c r="D30" s="25"/>
      <c r="E30" s="26"/>
      <c r="F30" s="26"/>
      <c r="G30" s="26"/>
      <c r="H30" s="26"/>
      <c r="I30" s="25"/>
      <c r="J30" s="24">
        <v>0</v>
      </c>
      <c r="K30" s="26"/>
      <c r="L30" s="26"/>
      <c r="M30" s="25"/>
      <c r="N30" s="25"/>
      <c r="O30" s="26"/>
      <c r="P30" s="26"/>
      <c r="Q30" s="26"/>
      <c r="R30" s="26"/>
      <c r="S30" s="26"/>
      <c r="T30" s="26"/>
      <c r="U30" s="26"/>
      <c r="V30" s="26"/>
      <c r="W30" s="26"/>
      <c r="X30" s="26"/>
      <c r="Y30" s="26"/>
      <c r="Z30" s="26"/>
      <c r="AA30" s="26"/>
      <c r="AB30" s="26"/>
      <c r="AC30" s="26"/>
      <c r="AD30" s="30"/>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row>
    <row r="31" spans="1:60" s="43" customFormat="1" ht="24.6" thickBot="1" x14ac:dyDescent="0.3">
      <c r="A31" s="38" t="s">
        <v>109</v>
      </c>
      <c r="B31" s="49" t="s">
        <v>116</v>
      </c>
      <c r="C31" s="41"/>
      <c r="D31" s="41"/>
      <c r="E31" s="42"/>
      <c r="F31" s="42"/>
      <c r="G31" s="42"/>
      <c r="H31" s="42"/>
      <c r="I31" s="42"/>
      <c r="J31" s="44"/>
      <c r="K31" s="42"/>
      <c r="L31" s="42"/>
      <c r="M31" s="41"/>
      <c r="N31" s="41"/>
      <c r="O31" s="42"/>
      <c r="P31" s="42"/>
      <c r="Q31" s="42"/>
      <c r="R31" s="42"/>
      <c r="S31" s="42"/>
      <c r="T31" s="42"/>
      <c r="U31" s="42"/>
      <c r="V31" s="42"/>
      <c r="W31" s="42"/>
      <c r="X31" s="42"/>
      <c r="Y31" s="42"/>
      <c r="Z31" s="42"/>
      <c r="AA31" s="42"/>
      <c r="AB31" s="42"/>
      <c r="AC31" s="42"/>
      <c r="AD31" s="45"/>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row>
    <row r="32" spans="1:60" x14ac:dyDescent="0.25">
      <c r="A32" s="37" t="s">
        <v>11</v>
      </c>
      <c r="B32" s="48" t="s">
        <v>257</v>
      </c>
      <c r="C32" s="29"/>
      <c r="D32" s="29"/>
      <c r="E32" s="27"/>
      <c r="F32" s="27"/>
      <c r="G32" s="27"/>
      <c r="H32" s="27"/>
      <c r="I32" s="27"/>
      <c r="J32" s="27"/>
      <c r="K32" s="31">
        <v>0</v>
      </c>
      <c r="L32" s="29"/>
      <c r="M32" s="29"/>
      <c r="N32" s="29"/>
      <c r="O32" s="27"/>
      <c r="P32" s="27"/>
      <c r="Q32" s="27"/>
      <c r="R32" s="27"/>
      <c r="S32" s="27"/>
      <c r="T32" s="27"/>
      <c r="U32" s="27"/>
      <c r="V32" s="27"/>
      <c r="W32" s="27"/>
      <c r="X32" s="27"/>
      <c r="Y32" s="27"/>
      <c r="Z32" s="27"/>
      <c r="AA32" s="27"/>
      <c r="AB32" s="27"/>
      <c r="AC32" s="27"/>
      <c r="AD32" s="39"/>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row>
    <row r="33" spans="1:60" x14ac:dyDescent="0.25">
      <c r="A33" s="46" t="s">
        <v>1</v>
      </c>
      <c r="B33" s="54" t="s">
        <v>41</v>
      </c>
      <c r="C33" s="56"/>
      <c r="D33" s="56"/>
      <c r="E33" s="57"/>
      <c r="F33" s="57"/>
      <c r="G33" s="57"/>
      <c r="H33" s="57"/>
      <c r="I33" s="57"/>
      <c r="J33" s="57"/>
      <c r="K33" s="58">
        <v>1</v>
      </c>
      <c r="L33" s="56"/>
      <c r="M33" s="56"/>
      <c r="N33" s="56"/>
      <c r="O33" s="57"/>
      <c r="P33" s="57"/>
      <c r="Q33" s="57"/>
      <c r="R33" s="57"/>
      <c r="S33" s="57"/>
      <c r="T33" s="57"/>
      <c r="U33" s="57"/>
      <c r="V33" s="57"/>
      <c r="W33" s="57"/>
      <c r="X33" s="57"/>
      <c r="Y33" s="57"/>
      <c r="Z33" s="57"/>
      <c r="AA33" s="57"/>
      <c r="AB33" s="57"/>
      <c r="AC33" s="57"/>
      <c r="AD33" s="59"/>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row>
    <row r="34" spans="1:60" s="43" customFormat="1" ht="12.6" thickBot="1" x14ac:dyDescent="0.3">
      <c r="A34" s="38" t="s">
        <v>109</v>
      </c>
      <c r="B34" s="49" t="s">
        <v>262</v>
      </c>
      <c r="C34" s="41"/>
      <c r="D34" s="41"/>
      <c r="E34" s="42"/>
      <c r="F34" s="42"/>
      <c r="G34" s="42"/>
      <c r="H34" s="42"/>
      <c r="I34" s="42"/>
      <c r="J34" s="42"/>
      <c r="K34" s="40"/>
      <c r="L34" s="41"/>
      <c r="M34" s="41"/>
      <c r="N34" s="41"/>
      <c r="O34" s="42"/>
      <c r="P34" s="42"/>
      <c r="Q34" s="42"/>
      <c r="R34" s="42"/>
      <c r="S34" s="42"/>
      <c r="T34" s="42"/>
      <c r="U34" s="42"/>
      <c r="V34" s="42"/>
      <c r="W34" s="42"/>
      <c r="X34" s="42"/>
      <c r="Y34" s="42"/>
      <c r="Z34" s="42"/>
      <c r="AA34" s="42"/>
      <c r="AB34" s="42"/>
      <c r="AC34" s="42"/>
      <c r="AD34" s="45"/>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row>
    <row r="35" spans="1:60" x14ac:dyDescent="0.25">
      <c r="A35" s="37" t="s">
        <v>2</v>
      </c>
      <c r="B35" s="50" t="s">
        <v>42</v>
      </c>
      <c r="C35" s="29"/>
      <c r="D35" s="29"/>
      <c r="E35" s="27"/>
      <c r="F35" s="27"/>
      <c r="G35" s="27"/>
      <c r="H35" s="27"/>
      <c r="I35" s="27"/>
      <c r="J35" s="29"/>
      <c r="K35" s="29"/>
      <c r="L35" s="31">
        <v>0</v>
      </c>
      <c r="M35" s="29"/>
      <c r="N35" s="29"/>
      <c r="O35" s="27"/>
      <c r="P35" s="27"/>
      <c r="Q35" s="27"/>
      <c r="R35" s="27"/>
      <c r="S35" s="27"/>
      <c r="T35" s="27"/>
      <c r="U35" s="27"/>
      <c r="V35" s="27"/>
      <c r="W35" s="27"/>
      <c r="X35" s="27"/>
      <c r="Y35" s="27"/>
      <c r="Z35" s="27"/>
      <c r="AA35" s="27"/>
      <c r="AB35" s="27"/>
      <c r="AC35" s="27"/>
      <c r="AD35" s="39"/>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row>
    <row r="36" spans="1:60" x14ac:dyDescent="0.25">
      <c r="A36" s="32" t="s">
        <v>20</v>
      </c>
      <c r="B36" s="48" t="s">
        <v>43</v>
      </c>
      <c r="C36" s="25"/>
      <c r="D36" s="25"/>
      <c r="E36" s="26"/>
      <c r="F36" s="26"/>
      <c r="G36" s="26"/>
      <c r="H36" s="26"/>
      <c r="I36" s="26"/>
      <c r="J36" s="25"/>
      <c r="K36" s="25"/>
      <c r="L36" s="24">
        <v>1</v>
      </c>
      <c r="M36" s="25"/>
      <c r="N36" s="25"/>
      <c r="O36" s="26"/>
      <c r="P36" s="26"/>
      <c r="Q36" s="26"/>
      <c r="R36" s="26"/>
      <c r="S36" s="26"/>
      <c r="T36" s="26"/>
      <c r="U36" s="26"/>
      <c r="V36" s="26"/>
      <c r="W36" s="26"/>
      <c r="X36" s="26"/>
      <c r="Y36" s="26"/>
      <c r="Z36" s="26"/>
      <c r="AA36" s="26"/>
      <c r="AB36" s="26"/>
      <c r="AC36" s="26"/>
      <c r="AD36" s="30"/>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row>
    <row r="37" spans="1:60" ht="24" x14ac:dyDescent="0.25">
      <c r="A37" s="32" t="s">
        <v>32</v>
      </c>
      <c r="B37" s="48" t="s">
        <v>44</v>
      </c>
      <c r="C37" s="25"/>
      <c r="D37" s="25"/>
      <c r="E37" s="26"/>
      <c r="F37" s="26"/>
      <c r="G37" s="26"/>
      <c r="H37" s="26"/>
      <c r="I37" s="26"/>
      <c r="J37" s="25"/>
      <c r="K37" s="25"/>
      <c r="L37" s="24">
        <v>2</v>
      </c>
      <c r="M37" s="25"/>
      <c r="N37" s="25"/>
      <c r="O37" s="26"/>
      <c r="P37" s="26"/>
      <c r="Q37" s="26"/>
      <c r="R37" s="26"/>
      <c r="S37" s="26"/>
      <c r="T37" s="26"/>
      <c r="U37" s="26"/>
      <c r="V37" s="26"/>
      <c r="W37" s="26"/>
      <c r="X37" s="26"/>
      <c r="Y37" s="26"/>
      <c r="Z37" s="26"/>
      <c r="AA37" s="26"/>
      <c r="AB37" s="26"/>
      <c r="AC37" s="26"/>
      <c r="AD37" s="30"/>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row>
    <row r="38" spans="1:60" x14ac:dyDescent="0.25">
      <c r="A38" s="32" t="s">
        <v>3</v>
      </c>
      <c r="B38" s="48" t="s">
        <v>42</v>
      </c>
      <c r="C38" s="25"/>
      <c r="D38" s="25"/>
      <c r="E38" s="26"/>
      <c r="F38" s="26"/>
      <c r="G38" s="26"/>
      <c r="H38" s="26"/>
      <c r="I38" s="26"/>
      <c r="J38" s="25"/>
      <c r="K38" s="25"/>
      <c r="L38" s="24">
        <v>0</v>
      </c>
      <c r="M38" s="25"/>
      <c r="N38" s="25"/>
      <c r="O38" s="26"/>
      <c r="P38" s="26"/>
      <c r="Q38" s="26"/>
      <c r="R38" s="26"/>
      <c r="S38" s="26"/>
      <c r="T38" s="26"/>
      <c r="U38" s="26"/>
      <c r="V38" s="26"/>
      <c r="W38" s="26"/>
      <c r="X38" s="26"/>
      <c r="Y38" s="26"/>
      <c r="Z38" s="26"/>
      <c r="AA38" s="26"/>
      <c r="AB38" s="26"/>
      <c r="AC38" s="26"/>
      <c r="AD38" s="30"/>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row>
    <row r="39" spans="1:60" s="43" customFormat="1" ht="12.6" thickBot="1" x14ac:dyDescent="0.3">
      <c r="A39" s="38" t="s">
        <v>109</v>
      </c>
      <c r="B39" s="49" t="s">
        <v>110</v>
      </c>
      <c r="C39" s="41"/>
      <c r="D39" s="41"/>
      <c r="E39" s="42"/>
      <c r="F39" s="42"/>
      <c r="G39" s="42"/>
      <c r="H39" s="42"/>
      <c r="I39" s="42"/>
      <c r="J39" s="41"/>
      <c r="K39" s="41"/>
      <c r="L39" s="40"/>
      <c r="M39" s="41"/>
      <c r="N39" s="41"/>
      <c r="O39" s="42"/>
      <c r="P39" s="42"/>
      <c r="Q39" s="42"/>
      <c r="R39" s="42"/>
      <c r="S39" s="42"/>
      <c r="T39" s="42"/>
      <c r="U39" s="42"/>
      <c r="V39" s="42"/>
      <c r="W39" s="42"/>
      <c r="X39" s="42"/>
      <c r="Y39" s="42"/>
      <c r="Z39" s="42"/>
      <c r="AA39" s="42"/>
      <c r="AB39" s="42"/>
      <c r="AC39" s="42"/>
      <c r="AD39" s="45"/>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row>
    <row r="40" spans="1:60" x14ac:dyDescent="0.25">
      <c r="A40" s="32" t="s">
        <v>11</v>
      </c>
      <c r="B40" s="48" t="s">
        <v>258</v>
      </c>
      <c r="C40" s="25"/>
      <c r="D40" s="25"/>
      <c r="E40" s="25"/>
      <c r="F40" s="25"/>
      <c r="G40" s="25"/>
      <c r="H40" s="25"/>
      <c r="I40" s="25"/>
      <c r="J40" s="25"/>
      <c r="K40" s="25"/>
      <c r="L40" s="25"/>
      <c r="M40" s="24">
        <v>0</v>
      </c>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row>
    <row r="41" spans="1:60" x14ac:dyDescent="0.25">
      <c r="A41" s="32" t="s">
        <v>1</v>
      </c>
      <c r="B41" s="48" t="s">
        <v>45</v>
      </c>
      <c r="C41" s="25"/>
      <c r="D41" s="25"/>
      <c r="E41" s="25"/>
      <c r="F41" s="25"/>
      <c r="G41" s="25"/>
      <c r="H41" s="25"/>
      <c r="I41" s="25"/>
      <c r="J41" s="25"/>
      <c r="K41" s="25"/>
      <c r="L41" s="25"/>
      <c r="M41" s="24">
        <v>1</v>
      </c>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row>
    <row r="42" spans="1:60" s="43" customFormat="1" ht="12.6" thickBot="1" x14ac:dyDescent="0.3">
      <c r="A42" s="38" t="s">
        <v>109</v>
      </c>
      <c r="B42" s="49" t="s">
        <v>261</v>
      </c>
      <c r="C42" s="41"/>
      <c r="D42" s="41"/>
      <c r="E42" s="41"/>
      <c r="F42" s="41"/>
      <c r="G42" s="41"/>
      <c r="H42" s="41"/>
      <c r="I42" s="41"/>
      <c r="J42" s="41"/>
      <c r="K42" s="41"/>
      <c r="L42" s="41"/>
      <c r="M42" s="40"/>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row>
    <row r="43" spans="1:60" ht="24" x14ac:dyDescent="0.25">
      <c r="A43" s="37" t="s">
        <v>2</v>
      </c>
      <c r="B43" s="50" t="s">
        <v>46</v>
      </c>
      <c r="C43" s="29"/>
      <c r="D43" s="29"/>
      <c r="E43" s="27"/>
      <c r="F43" s="27"/>
      <c r="G43" s="27"/>
      <c r="H43" s="27"/>
      <c r="I43" s="27"/>
      <c r="J43" s="29"/>
      <c r="K43" s="29"/>
      <c r="L43" s="29"/>
      <c r="M43" s="29"/>
      <c r="N43" s="31">
        <v>0</v>
      </c>
      <c r="O43" s="27"/>
      <c r="P43" s="27"/>
      <c r="Q43" s="27"/>
      <c r="R43" s="27"/>
      <c r="S43" s="27"/>
      <c r="T43" s="27"/>
      <c r="U43" s="27"/>
      <c r="V43" s="27"/>
      <c r="W43" s="27"/>
      <c r="X43" s="27"/>
      <c r="Y43" s="27"/>
      <c r="Z43" s="27"/>
      <c r="AA43" s="27"/>
      <c r="AB43" s="27"/>
      <c r="AC43" s="27"/>
      <c r="AD43" s="39"/>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row>
    <row r="44" spans="1:60" ht="48" x14ac:dyDescent="0.25">
      <c r="A44" s="32" t="s">
        <v>1</v>
      </c>
      <c r="B44" s="48" t="s">
        <v>47</v>
      </c>
      <c r="C44" s="25"/>
      <c r="D44" s="25"/>
      <c r="E44" s="26"/>
      <c r="F44" s="26"/>
      <c r="G44" s="26"/>
      <c r="H44" s="26"/>
      <c r="I44" s="26"/>
      <c r="J44" s="25"/>
      <c r="K44" s="25"/>
      <c r="L44" s="25"/>
      <c r="M44" s="25"/>
      <c r="N44" s="24">
        <v>1</v>
      </c>
      <c r="O44" s="26"/>
      <c r="P44" s="26"/>
      <c r="Q44" s="26"/>
      <c r="R44" s="26"/>
      <c r="S44" s="26"/>
      <c r="T44" s="26"/>
      <c r="U44" s="26"/>
      <c r="V44" s="26"/>
      <c r="W44" s="26"/>
      <c r="X44" s="26"/>
      <c r="Y44" s="26"/>
      <c r="Z44" s="26"/>
      <c r="AA44" s="26"/>
      <c r="AB44" s="26"/>
      <c r="AC44" s="26"/>
      <c r="AD44" s="30"/>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row>
    <row r="45" spans="1:60" s="43" customFormat="1" ht="24.6" thickBot="1" x14ac:dyDescent="0.3">
      <c r="A45" s="38" t="s">
        <v>3</v>
      </c>
      <c r="B45" s="49" t="s">
        <v>46</v>
      </c>
      <c r="C45" s="41"/>
      <c r="D45" s="41"/>
      <c r="E45" s="42"/>
      <c r="F45" s="42"/>
      <c r="G45" s="42"/>
      <c r="H45" s="42"/>
      <c r="I45" s="42"/>
      <c r="J45" s="41"/>
      <c r="K45" s="41"/>
      <c r="L45" s="41"/>
      <c r="M45" s="41"/>
      <c r="N45" s="40">
        <v>0</v>
      </c>
      <c r="O45" s="42"/>
      <c r="P45" s="42"/>
      <c r="Q45" s="42"/>
      <c r="R45" s="42"/>
      <c r="S45" s="42"/>
      <c r="T45" s="42"/>
      <c r="U45" s="42"/>
      <c r="V45" s="42"/>
      <c r="W45" s="42"/>
      <c r="X45" s="42"/>
      <c r="Y45" s="42"/>
      <c r="Z45" s="42"/>
      <c r="AA45" s="42"/>
      <c r="AB45" s="42"/>
      <c r="AC45" s="42"/>
      <c r="AD45" s="45"/>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row>
    <row r="46" spans="1:60" ht="24" x14ac:dyDescent="0.25">
      <c r="A46" s="37" t="s">
        <v>2</v>
      </c>
      <c r="B46" s="50" t="s">
        <v>46</v>
      </c>
      <c r="C46" s="29"/>
      <c r="D46" s="29"/>
      <c r="E46" s="27"/>
      <c r="F46" s="27"/>
      <c r="G46" s="27"/>
      <c r="H46" s="27"/>
      <c r="I46" s="27"/>
      <c r="J46" s="29"/>
      <c r="K46" s="29"/>
      <c r="L46" s="29"/>
      <c r="M46" s="29"/>
      <c r="N46" s="29"/>
      <c r="O46" s="31">
        <v>0</v>
      </c>
      <c r="P46" s="27"/>
      <c r="Q46" s="27"/>
      <c r="R46" s="27"/>
      <c r="S46" s="27"/>
      <c r="T46" s="27"/>
      <c r="U46" s="27"/>
      <c r="V46" s="27"/>
      <c r="W46" s="27"/>
      <c r="X46" s="27"/>
      <c r="Y46" s="27"/>
      <c r="Z46" s="27"/>
      <c r="AA46" s="27"/>
      <c r="AB46" s="27"/>
      <c r="AC46" s="27"/>
      <c r="AD46" s="39"/>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row>
    <row r="47" spans="1:60" ht="72" x14ac:dyDescent="0.25">
      <c r="A47" s="32" t="s">
        <v>1</v>
      </c>
      <c r="B47" s="48" t="s">
        <v>113</v>
      </c>
      <c r="C47" s="25"/>
      <c r="D47" s="25"/>
      <c r="E47" s="26"/>
      <c r="F47" s="26"/>
      <c r="G47" s="26"/>
      <c r="H47" s="26"/>
      <c r="I47" s="26"/>
      <c r="J47" s="26"/>
      <c r="K47" s="25"/>
      <c r="L47" s="25"/>
      <c r="M47" s="25"/>
      <c r="N47" s="25"/>
      <c r="O47" s="24">
        <v>1</v>
      </c>
      <c r="P47" s="26"/>
      <c r="Q47" s="26"/>
      <c r="R47" s="26"/>
      <c r="S47" s="26"/>
      <c r="T47" s="26"/>
      <c r="U47" s="26"/>
      <c r="V47" s="26"/>
      <c r="W47" s="26"/>
      <c r="X47" s="26"/>
      <c r="Y47" s="26"/>
      <c r="Z47" s="26"/>
      <c r="AA47" s="26"/>
      <c r="AB47" s="26"/>
      <c r="AC47" s="26"/>
      <c r="AD47" s="30"/>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row>
    <row r="48" spans="1:60" s="43" customFormat="1" ht="24.6" thickBot="1" x14ac:dyDescent="0.3">
      <c r="A48" s="38" t="s">
        <v>3</v>
      </c>
      <c r="B48" s="49" t="s">
        <v>46</v>
      </c>
      <c r="C48" s="41"/>
      <c r="D48" s="41"/>
      <c r="E48" s="42"/>
      <c r="F48" s="42"/>
      <c r="G48" s="42"/>
      <c r="H48" s="42"/>
      <c r="I48" s="42"/>
      <c r="J48" s="42"/>
      <c r="K48" s="42"/>
      <c r="L48" s="41"/>
      <c r="M48" s="41"/>
      <c r="N48" s="41"/>
      <c r="O48" s="40">
        <v>0</v>
      </c>
      <c r="P48" s="42"/>
      <c r="Q48" s="42"/>
      <c r="R48" s="42"/>
      <c r="S48" s="42"/>
      <c r="T48" s="42"/>
      <c r="U48" s="42"/>
      <c r="V48" s="42"/>
      <c r="W48" s="42"/>
      <c r="X48" s="42"/>
      <c r="Y48" s="42"/>
      <c r="Z48" s="42"/>
      <c r="AA48" s="42"/>
      <c r="AB48" s="42"/>
      <c r="AC48" s="42"/>
      <c r="AD48" s="45"/>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row>
    <row r="49" spans="1:60" ht="24" x14ac:dyDescent="0.25">
      <c r="A49" s="37" t="s">
        <v>2</v>
      </c>
      <c r="B49" s="50" t="s">
        <v>46</v>
      </c>
      <c r="C49" s="29"/>
      <c r="D49" s="29"/>
      <c r="E49" s="27"/>
      <c r="F49" s="27"/>
      <c r="G49" s="27"/>
      <c r="H49" s="27"/>
      <c r="I49" s="27"/>
      <c r="J49" s="27"/>
      <c r="K49" s="27"/>
      <c r="L49" s="27"/>
      <c r="M49" s="29"/>
      <c r="N49" s="29"/>
      <c r="O49" s="27"/>
      <c r="P49" s="31">
        <v>0</v>
      </c>
      <c r="Q49" s="27"/>
      <c r="R49" s="27"/>
      <c r="S49" s="27"/>
      <c r="T49" s="27"/>
      <c r="U49" s="27"/>
      <c r="V49" s="27"/>
      <c r="W49" s="27"/>
      <c r="X49" s="27"/>
      <c r="Y49" s="27"/>
      <c r="Z49" s="27"/>
      <c r="AA49" s="27"/>
      <c r="AB49" s="27"/>
      <c r="AC49" s="27"/>
      <c r="AD49" s="39"/>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row>
    <row r="50" spans="1:60" ht="48" x14ac:dyDescent="0.25">
      <c r="A50" s="32" t="s">
        <v>1</v>
      </c>
      <c r="B50" s="48" t="s">
        <v>174</v>
      </c>
      <c r="C50" s="25"/>
      <c r="D50" s="25"/>
      <c r="E50" s="26"/>
      <c r="F50" s="26"/>
      <c r="G50" s="26"/>
      <c r="H50" s="26"/>
      <c r="I50" s="26"/>
      <c r="J50" s="26"/>
      <c r="K50" s="26"/>
      <c r="L50" s="26"/>
      <c r="M50" s="25"/>
      <c r="N50" s="25"/>
      <c r="O50" s="26"/>
      <c r="P50" s="24">
        <v>1</v>
      </c>
      <c r="Q50" s="26"/>
      <c r="R50" s="26"/>
      <c r="S50" s="26"/>
      <c r="T50" s="26"/>
      <c r="U50" s="26"/>
      <c r="V50" s="26"/>
      <c r="W50" s="26"/>
      <c r="X50" s="26"/>
      <c r="Y50" s="26"/>
      <c r="Z50" s="26"/>
      <c r="AA50" s="26"/>
      <c r="AB50" s="26"/>
      <c r="AC50" s="26"/>
      <c r="AD50" s="30"/>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row>
    <row r="51" spans="1:60" s="43" customFormat="1" ht="24.6" thickBot="1" x14ac:dyDescent="0.3">
      <c r="A51" s="38" t="s">
        <v>3</v>
      </c>
      <c r="B51" s="49" t="s">
        <v>46</v>
      </c>
      <c r="C51" s="41"/>
      <c r="D51" s="41"/>
      <c r="E51" s="42"/>
      <c r="F51" s="42"/>
      <c r="G51" s="42"/>
      <c r="H51" s="42"/>
      <c r="I51" s="42"/>
      <c r="J51" s="42"/>
      <c r="K51" s="42"/>
      <c r="L51" s="42"/>
      <c r="M51" s="41"/>
      <c r="N51" s="41"/>
      <c r="O51" s="42"/>
      <c r="P51" s="40">
        <v>0</v>
      </c>
      <c r="Q51" s="42"/>
      <c r="R51" s="42"/>
      <c r="S51" s="42"/>
      <c r="T51" s="42"/>
      <c r="U51" s="42"/>
      <c r="V51" s="42"/>
      <c r="W51" s="42"/>
      <c r="X51" s="42"/>
      <c r="Y51" s="42"/>
      <c r="Z51" s="42"/>
      <c r="AA51" s="42"/>
      <c r="AB51" s="42"/>
      <c r="AC51" s="42"/>
      <c r="AD51" s="45"/>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row>
    <row r="52" spans="1:60" ht="24" x14ac:dyDescent="0.25">
      <c r="A52" s="37" t="s">
        <v>48</v>
      </c>
      <c r="B52" s="50" t="s">
        <v>49</v>
      </c>
      <c r="C52" s="29"/>
      <c r="D52" s="29"/>
      <c r="E52" s="27"/>
      <c r="F52" s="27"/>
      <c r="G52" s="27"/>
      <c r="H52" s="27"/>
      <c r="I52" s="27"/>
      <c r="J52" s="27"/>
      <c r="K52" s="27"/>
      <c r="L52" s="27"/>
      <c r="M52" s="29"/>
      <c r="N52" s="29"/>
      <c r="O52" s="27"/>
      <c r="P52" s="27"/>
      <c r="Q52" s="31">
        <v>0</v>
      </c>
      <c r="R52" s="27"/>
      <c r="S52" s="27"/>
      <c r="T52" s="27"/>
      <c r="U52" s="27"/>
      <c r="V52" s="27"/>
      <c r="W52" s="27"/>
      <c r="X52" s="27"/>
      <c r="Y52" s="27"/>
      <c r="Z52" s="27"/>
      <c r="AA52" s="27"/>
      <c r="AB52" s="27"/>
      <c r="AC52" s="27"/>
      <c r="AD52" s="39"/>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row>
    <row r="53" spans="1:60" ht="24" x14ac:dyDescent="0.25">
      <c r="A53" s="32" t="s">
        <v>213</v>
      </c>
      <c r="B53" s="48" t="s">
        <v>264</v>
      </c>
      <c r="C53" s="25"/>
      <c r="D53" s="25"/>
      <c r="E53" s="26"/>
      <c r="F53" s="26"/>
      <c r="G53" s="26"/>
      <c r="H53" s="26"/>
      <c r="I53" s="26"/>
      <c r="J53" s="26"/>
      <c r="K53" s="26"/>
      <c r="L53" s="26"/>
      <c r="M53" s="26"/>
      <c r="N53" s="25"/>
      <c r="O53" s="26"/>
      <c r="P53" s="26"/>
      <c r="Q53" s="24">
        <v>1</v>
      </c>
      <c r="R53" s="26"/>
      <c r="S53" s="26"/>
      <c r="T53" s="26"/>
      <c r="U53" s="26"/>
      <c r="V53" s="26"/>
      <c r="W53" s="26"/>
      <c r="X53" s="26"/>
      <c r="Y53" s="26"/>
      <c r="Z53" s="26"/>
      <c r="AA53" s="26"/>
      <c r="AB53" s="26"/>
      <c r="AC53" s="26"/>
      <c r="AD53" s="30"/>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row>
    <row r="54" spans="1:60" ht="24" x14ac:dyDescent="0.25">
      <c r="A54" s="32" t="s">
        <v>3</v>
      </c>
      <c r="B54" s="48" t="s">
        <v>49</v>
      </c>
      <c r="C54" s="25"/>
      <c r="D54" s="25"/>
      <c r="E54" s="26"/>
      <c r="F54" s="26"/>
      <c r="G54" s="26"/>
      <c r="H54" s="26"/>
      <c r="I54" s="26"/>
      <c r="J54" s="26"/>
      <c r="K54" s="26"/>
      <c r="L54" s="26"/>
      <c r="M54" s="26"/>
      <c r="N54" s="26"/>
      <c r="O54" s="26"/>
      <c r="P54" s="26"/>
      <c r="Q54" s="24">
        <v>0</v>
      </c>
      <c r="R54" s="26"/>
      <c r="S54" s="26"/>
      <c r="T54" s="26"/>
      <c r="U54" s="26"/>
      <c r="V54" s="26"/>
      <c r="W54" s="26"/>
      <c r="X54" s="26"/>
      <c r="Y54" s="26"/>
      <c r="Z54" s="26"/>
      <c r="AA54" s="26"/>
      <c r="AB54" s="26"/>
      <c r="AC54" s="26"/>
      <c r="AD54" s="30"/>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row>
    <row r="55" spans="1:60" s="43" customFormat="1" ht="12.6" thickBot="1" x14ac:dyDescent="0.3">
      <c r="A55" s="38" t="s">
        <v>109</v>
      </c>
      <c r="B55" s="49" t="s">
        <v>136</v>
      </c>
      <c r="C55" s="41"/>
      <c r="D55" s="41"/>
      <c r="E55" s="42"/>
      <c r="F55" s="42"/>
      <c r="G55" s="42"/>
      <c r="H55" s="42"/>
      <c r="I55" s="42"/>
      <c r="J55" s="42"/>
      <c r="K55" s="42"/>
      <c r="L55" s="42"/>
      <c r="M55" s="42"/>
      <c r="N55" s="42"/>
      <c r="O55" s="42"/>
      <c r="P55" s="42"/>
      <c r="Q55" s="40"/>
      <c r="R55" s="42"/>
      <c r="S55" s="42"/>
      <c r="T55" s="42"/>
      <c r="U55" s="42"/>
      <c r="V55" s="42"/>
      <c r="W55" s="42"/>
      <c r="X55" s="42"/>
      <c r="Y55" s="42"/>
      <c r="Z55" s="42"/>
      <c r="AA55" s="42"/>
      <c r="AB55" s="42"/>
      <c r="AC55" s="42"/>
      <c r="AD55" s="45"/>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row>
    <row r="56" spans="1:60" ht="24" x14ac:dyDescent="0.25">
      <c r="A56" s="37" t="s">
        <v>11</v>
      </c>
      <c r="B56" s="48" t="s">
        <v>265</v>
      </c>
      <c r="C56" s="29"/>
      <c r="D56" s="29"/>
      <c r="E56" s="27"/>
      <c r="F56" s="27"/>
      <c r="G56" s="27"/>
      <c r="H56" s="27"/>
      <c r="I56" s="27"/>
      <c r="J56" s="27"/>
      <c r="K56" s="27"/>
      <c r="L56" s="27"/>
      <c r="M56" s="27"/>
      <c r="N56" s="27"/>
      <c r="O56" s="27"/>
      <c r="P56" s="27"/>
      <c r="Q56" s="27"/>
      <c r="R56" s="31">
        <v>0</v>
      </c>
      <c r="S56" s="27"/>
      <c r="T56" s="27"/>
      <c r="U56" s="27"/>
      <c r="V56" s="27"/>
      <c r="W56" s="27"/>
      <c r="X56" s="27"/>
      <c r="Y56" s="27"/>
      <c r="Z56" s="27"/>
      <c r="AA56" s="27"/>
      <c r="AB56" s="27"/>
      <c r="AC56" s="27"/>
      <c r="AD56" s="39"/>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row>
    <row r="57" spans="1:60" ht="24" x14ac:dyDescent="0.25">
      <c r="A57" s="32" t="s">
        <v>1</v>
      </c>
      <c r="B57" s="48" t="s">
        <v>50</v>
      </c>
      <c r="C57" s="25"/>
      <c r="D57" s="25"/>
      <c r="E57" s="26"/>
      <c r="F57" s="26"/>
      <c r="G57" s="26"/>
      <c r="H57" s="26"/>
      <c r="I57" s="26"/>
      <c r="J57" s="26"/>
      <c r="K57" s="26"/>
      <c r="L57" s="26"/>
      <c r="M57" s="26"/>
      <c r="N57" s="26"/>
      <c r="O57" s="26"/>
      <c r="P57" s="26"/>
      <c r="Q57" s="26"/>
      <c r="R57" s="24">
        <v>1</v>
      </c>
      <c r="S57" s="26"/>
      <c r="T57" s="26"/>
      <c r="U57" s="26"/>
      <c r="V57" s="26"/>
      <c r="W57" s="26"/>
      <c r="X57" s="26"/>
      <c r="Y57" s="26"/>
      <c r="Z57" s="26"/>
      <c r="AA57" s="26"/>
      <c r="AB57" s="26"/>
      <c r="AC57" s="26"/>
      <c r="AD57" s="30"/>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row>
    <row r="58" spans="1:60" ht="24" x14ac:dyDescent="0.25">
      <c r="A58" s="32" t="s">
        <v>3</v>
      </c>
      <c r="B58" s="48" t="s">
        <v>265</v>
      </c>
      <c r="C58" s="25"/>
      <c r="D58" s="25"/>
      <c r="E58" s="25"/>
      <c r="F58" s="25"/>
      <c r="G58" s="25"/>
      <c r="H58" s="25"/>
      <c r="I58" s="25"/>
      <c r="J58" s="25"/>
      <c r="K58" s="25"/>
      <c r="L58" s="25"/>
      <c r="M58" s="25"/>
      <c r="N58" s="25"/>
      <c r="O58" s="25"/>
      <c r="P58" s="25"/>
      <c r="Q58" s="25"/>
      <c r="R58" s="24">
        <v>0</v>
      </c>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row>
    <row r="59" spans="1:60" s="43" customFormat="1" ht="12.6" thickBot="1" x14ac:dyDescent="0.3">
      <c r="A59" s="38" t="s">
        <v>109</v>
      </c>
      <c r="B59" s="49" t="s">
        <v>266</v>
      </c>
      <c r="C59" s="41"/>
      <c r="D59" s="41"/>
      <c r="E59" s="41"/>
      <c r="F59" s="41"/>
      <c r="G59" s="41"/>
      <c r="H59" s="41"/>
      <c r="I59" s="41"/>
      <c r="J59" s="41"/>
      <c r="K59" s="41"/>
      <c r="L59" s="41"/>
      <c r="M59" s="41"/>
      <c r="N59" s="41"/>
      <c r="O59" s="41"/>
      <c r="P59" s="41"/>
      <c r="Q59" s="41"/>
      <c r="R59" s="40"/>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row>
    <row r="60" spans="1:60" ht="24" x14ac:dyDescent="0.25">
      <c r="A60" s="37" t="s">
        <v>11</v>
      </c>
      <c r="B60" s="48" t="s">
        <v>267</v>
      </c>
      <c r="C60" s="29"/>
      <c r="D60" s="29"/>
      <c r="E60" s="29"/>
      <c r="F60" s="29"/>
      <c r="G60" s="29"/>
      <c r="H60" s="29"/>
      <c r="I60" s="29"/>
      <c r="J60" s="29"/>
      <c r="K60" s="29"/>
      <c r="L60" s="29"/>
      <c r="M60" s="29"/>
      <c r="N60" s="29"/>
      <c r="O60" s="29"/>
      <c r="P60" s="29"/>
      <c r="Q60" s="29"/>
      <c r="R60" s="29"/>
      <c r="S60" s="31">
        <v>0</v>
      </c>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row>
    <row r="61" spans="1:60" ht="36" x14ac:dyDescent="0.25">
      <c r="A61" s="32" t="s">
        <v>1</v>
      </c>
      <c r="B61" s="48" t="s">
        <v>296</v>
      </c>
      <c r="C61" s="25"/>
      <c r="D61" s="25"/>
      <c r="E61" s="25"/>
      <c r="F61" s="25"/>
      <c r="G61" s="25"/>
      <c r="H61" s="25"/>
      <c r="I61" s="25"/>
      <c r="J61" s="25"/>
      <c r="K61" s="25"/>
      <c r="L61" s="25"/>
      <c r="M61" s="25"/>
      <c r="N61" s="25"/>
      <c r="O61" s="25"/>
      <c r="P61" s="25"/>
      <c r="Q61" s="25"/>
      <c r="R61" s="25"/>
      <c r="S61" s="24">
        <v>1</v>
      </c>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row>
    <row r="62" spans="1:60" ht="24" x14ac:dyDescent="0.25">
      <c r="A62" s="32" t="s">
        <v>3</v>
      </c>
      <c r="B62" s="48" t="s">
        <v>267</v>
      </c>
      <c r="C62" s="25"/>
      <c r="D62" s="25"/>
      <c r="E62" s="25"/>
      <c r="F62" s="25"/>
      <c r="G62" s="25"/>
      <c r="H62" s="25"/>
      <c r="I62" s="25"/>
      <c r="J62" s="25"/>
      <c r="K62" s="25"/>
      <c r="L62" s="25"/>
      <c r="M62" s="25"/>
      <c r="N62" s="25"/>
      <c r="O62" s="25"/>
      <c r="P62" s="25"/>
      <c r="Q62" s="25"/>
      <c r="R62" s="25"/>
      <c r="S62" s="24">
        <v>0</v>
      </c>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row>
    <row r="63" spans="1:60" s="43" customFormat="1" ht="12.6" thickBot="1" x14ac:dyDescent="0.3">
      <c r="A63" s="38" t="s">
        <v>109</v>
      </c>
      <c r="B63" s="49" t="s">
        <v>268</v>
      </c>
      <c r="C63" s="41"/>
      <c r="D63" s="41"/>
      <c r="E63" s="41"/>
      <c r="F63" s="41"/>
      <c r="G63" s="41"/>
      <c r="H63" s="41"/>
      <c r="I63" s="41"/>
      <c r="J63" s="41"/>
      <c r="K63" s="41"/>
      <c r="L63" s="41"/>
      <c r="M63" s="41"/>
      <c r="N63" s="41"/>
      <c r="O63" s="41"/>
      <c r="P63" s="41"/>
      <c r="Q63" s="41"/>
      <c r="R63" s="41"/>
      <c r="S63" s="40"/>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row>
    <row r="64" spans="1:60" x14ac:dyDescent="0.25">
      <c r="A64" s="37" t="s">
        <v>11</v>
      </c>
      <c r="B64" s="50" t="s">
        <v>269</v>
      </c>
      <c r="C64" s="29"/>
      <c r="D64" s="29"/>
      <c r="E64" s="29"/>
      <c r="F64" s="29"/>
      <c r="G64" s="29"/>
      <c r="H64" s="29"/>
      <c r="I64" s="29"/>
      <c r="J64" s="29"/>
      <c r="K64" s="29"/>
      <c r="L64" s="29"/>
      <c r="M64" s="29"/>
      <c r="N64" s="29"/>
      <c r="O64" s="29"/>
      <c r="P64" s="29"/>
      <c r="Q64" s="29"/>
      <c r="R64" s="29"/>
      <c r="S64" s="29"/>
      <c r="T64" s="31">
        <v>0</v>
      </c>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row>
    <row r="65" spans="1:60" ht="24" x14ac:dyDescent="0.25">
      <c r="A65" s="32" t="s">
        <v>1</v>
      </c>
      <c r="B65" s="48" t="s">
        <v>270</v>
      </c>
      <c r="C65" s="25"/>
      <c r="D65" s="25"/>
      <c r="E65" s="25"/>
      <c r="F65" s="25"/>
      <c r="G65" s="25"/>
      <c r="H65" s="25"/>
      <c r="I65" s="25"/>
      <c r="J65" s="25"/>
      <c r="K65" s="25"/>
      <c r="L65" s="25"/>
      <c r="M65" s="25"/>
      <c r="N65" s="25"/>
      <c r="O65" s="25"/>
      <c r="P65" s="25"/>
      <c r="Q65" s="25"/>
      <c r="R65" s="25"/>
      <c r="S65" s="25"/>
      <c r="T65" s="24">
        <v>1</v>
      </c>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row>
    <row r="66" spans="1:60" x14ac:dyDescent="0.25">
      <c r="A66" s="32" t="s">
        <v>3</v>
      </c>
      <c r="B66" s="50" t="s">
        <v>269</v>
      </c>
      <c r="C66" s="25"/>
      <c r="D66" s="25"/>
      <c r="E66" s="25"/>
      <c r="F66" s="25"/>
      <c r="G66" s="25"/>
      <c r="H66" s="25"/>
      <c r="I66" s="25"/>
      <c r="J66" s="25"/>
      <c r="K66" s="25"/>
      <c r="L66" s="25"/>
      <c r="M66" s="25"/>
      <c r="N66" s="25"/>
      <c r="O66" s="25"/>
      <c r="P66" s="25"/>
      <c r="Q66" s="25"/>
      <c r="R66" s="25"/>
      <c r="S66" s="25"/>
      <c r="T66" s="24">
        <v>0</v>
      </c>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row>
    <row r="67" spans="1:60" s="43" customFormat="1" ht="12.6" thickBot="1" x14ac:dyDescent="0.3">
      <c r="A67" s="38" t="s">
        <v>109</v>
      </c>
      <c r="B67" s="49" t="s">
        <v>271</v>
      </c>
      <c r="C67" s="41"/>
      <c r="D67" s="41"/>
      <c r="E67" s="41"/>
      <c r="F67" s="41"/>
      <c r="G67" s="41"/>
      <c r="H67" s="41"/>
      <c r="I67" s="41"/>
      <c r="J67" s="41"/>
      <c r="K67" s="41"/>
      <c r="L67" s="41"/>
      <c r="M67" s="41"/>
      <c r="N67" s="41"/>
      <c r="O67" s="41"/>
      <c r="P67" s="41"/>
      <c r="Q67" s="41"/>
      <c r="R67" s="41"/>
      <c r="S67" s="41"/>
      <c r="T67" s="40"/>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row>
    <row r="68" spans="1:60" x14ac:dyDescent="0.25">
      <c r="A68" s="37" t="s">
        <v>11</v>
      </c>
      <c r="B68" s="50" t="s">
        <v>273</v>
      </c>
      <c r="C68" s="29"/>
      <c r="D68" s="29"/>
      <c r="E68" s="29"/>
      <c r="F68" s="29"/>
      <c r="G68" s="29"/>
      <c r="H68" s="29"/>
      <c r="I68" s="29"/>
      <c r="J68" s="29"/>
      <c r="K68" s="29"/>
      <c r="L68" s="29"/>
      <c r="M68" s="29"/>
      <c r="N68" s="29"/>
      <c r="O68" s="29"/>
      <c r="P68" s="29"/>
      <c r="Q68" s="29"/>
      <c r="R68" s="29"/>
      <c r="S68" s="29"/>
      <c r="T68" s="29"/>
      <c r="U68" s="31">
        <v>0</v>
      </c>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row>
    <row r="69" spans="1:60" ht="24" x14ac:dyDescent="0.25">
      <c r="A69" s="32" t="s">
        <v>1</v>
      </c>
      <c r="B69" s="48" t="s">
        <v>272</v>
      </c>
      <c r="C69" s="25"/>
      <c r="D69" s="25"/>
      <c r="E69" s="25"/>
      <c r="F69" s="25"/>
      <c r="G69" s="25"/>
      <c r="H69" s="25"/>
      <c r="I69" s="25"/>
      <c r="J69" s="25"/>
      <c r="K69" s="25"/>
      <c r="L69" s="25"/>
      <c r="M69" s="25"/>
      <c r="N69" s="25"/>
      <c r="O69" s="25"/>
      <c r="P69" s="25"/>
      <c r="Q69" s="25"/>
      <c r="R69" s="25"/>
      <c r="S69" s="25"/>
      <c r="T69" s="25"/>
      <c r="U69" s="24">
        <v>1</v>
      </c>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row>
    <row r="70" spans="1:60" x14ac:dyDescent="0.25">
      <c r="A70" s="32" t="s">
        <v>3</v>
      </c>
      <c r="B70" s="50" t="s">
        <v>273</v>
      </c>
      <c r="C70" s="25"/>
      <c r="D70" s="25"/>
      <c r="E70" s="25"/>
      <c r="F70" s="25"/>
      <c r="G70" s="25"/>
      <c r="H70" s="25"/>
      <c r="I70" s="25"/>
      <c r="J70" s="25"/>
      <c r="K70" s="25"/>
      <c r="L70" s="25"/>
      <c r="M70" s="25"/>
      <c r="N70" s="25"/>
      <c r="O70" s="25"/>
      <c r="P70" s="25"/>
      <c r="Q70" s="25"/>
      <c r="R70" s="25"/>
      <c r="S70" s="25"/>
      <c r="T70" s="25"/>
      <c r="U70" s="24">
        <v>0</v>
      </c>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row>
    <row r="71" spans="1:60" s="43" customFormat="1" ht="12.6" thickBot="1" x14ac:dyDescent="0.3">
      <c r="A71" s="38" t="s">
        <v>109</v>
      </c>
      <c r="B71" s="49" t="s">
        <v>274</v>
      </c>
      <c r="C71" s="41"/>
      <c r="D71" s="41"/>
      <c r="E71" s="41"/>
      <c r="F71" s="41"/>
      <c r="G71" s="41"/>
      <c r="H71" s="41"/>
      <c r="I71" s="41"/>
      <c r="J71" s="41"/>
      <c r="K71" s="41"/>
      <c r="L71" s="41"/>
      <c r="M71" s="41"/>
      <c r="N71" s="41"/>
      <c r="O71" s="41"/>
      <c r="P71" s="41"/>
      <c r="Q71" s="41"/>
      <c r="R71" s="41"/>
      <c r="S71" s="41"/>
      <c r="T71" s="41"/>
      <c r="U71" s="40"/>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row>
    <row r="72" spans="1:60" ht="24" x14ac:dyDescent="0.25">
      <c r="A72" s="37" t="s">
        <v>11</v>
      </c>
      <c r="B72" s="50" t="s">
        <v>52</v>
      </c>
      <c r="C72" s="29"/>
      <c r="D72" s="29"/>
      <c r="E72" s="29"/>
      <c r="F72" s="29"/>
      <c r="G72" s="29"/>
      <c r="H72" s="29"/>
      <c r="I72" s="29"/>
      <c r="J72" s="29"/>
      <c r="K72" s="29"/>
      <c r="L72" s="29"/>
      <c r="M72" s="29"/>
      <c r="N72" s="29"/>
      <c r="O72" s="29"/>
      <c r="P72" s="29"/>
      <c r="Q72" s="29"/>
      <c r="R72" s="29"/>
      <c r="S72" s="29"/>
      <c r="T72" s="29"/>
      <c r="U72" s="29"/>
      <c r="V72" s="31">
        <v>0</v>
      </c>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row>
    <row r="73" spans="1:60" ht="36" x14ac:dyDescent="0.25">
      <c r="A73" s="32" t="s">
        <v>1</v>
      </c>
      <c r="B73" s="48" t="s">
        <v>114</v>
      </c>
      <c r="C73" s="25"/>
      <c r="D73" s="25"/>
      <c r="E73" s="25"/>
      <c r="F73" s="25"/>
      <c r="G73" s="25"/>
      <c r="H73" s="25"/>
      <c r="I73" s="25"/>
      <c r="J73" s="25"/>
      <c r="K73" s="25"/>
      <c r="L73" s="25"/>
      <c r="M73" s="25"/>
      <c r="N73" s="25"/>
      <c r="O73" s="25"/>
      <c r="P73" s="25"/>
      <c r="Q73" s="25"/>
      <c r="R73" s="25"/>
      <c r="S73" s="25"/>
      <c r="T73" s="25"/>
      <c r="U73" s="25"/>
      <c r="V73" s="24">
        <v>1</v>
      </c>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row>
    <row r="74" spans="1:60" ht="24" x14ac:dyDescent="0.25">
      <c r="A74" s="32" t="s">
        <v>3</v>
      </c>
      <c r="B74" s="50" t="s">
        <v>52</v>
      </c>
      <c r="C74" s="25"/>
      <c r="D74" s="25"/>
      <c r="E74" s="25"/>
      <c r="F74" s="25"/>
      <c r="G74" s="25"/>
      <c r="H74" s="25"/>
      <c r="I74" s="25"/>
      <c r="J74" s="25"/>
      <c r="K74" s="25"/>
      <c r="L74" s="25"/>
      <c r="M74" s="25"/>
      <c r="N74" s="25"/>
      <c r="O74" s="25"/>
      <c r="P74" s="25"/>
      <c r="Q74" s="25"/>
      <c r="R74" s="25"/>
      <c r="S74" s="25"/>
      <c r="T74" s="25"/>
      <c r="U74" s="25"/>
      <c r="V74" s="24">
        <v>0</v>
      </c>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row>
    <row r="75" spans="1:60" s="43" customFormat="1" ht="28.2" customHeight="1" thickBot="1" x14ac:dyDescent="0.3">
      <c r="A75" s="38" t="s">
        <v>109</v>
      </c>
      <c r="B75" s="49" t="s">
        <v>202</v>
      </c>
      <c r="C75" s="41"/>
      <c r="D75" s="41"/>
      <c r="E75" s="41"/>
      <c r="F75" s="41"/>
      <c r="G75" s="41"/>
      <c r="H75" s="41"/>
      <c r="I75" s="41"/>
      <c r="J75" s="41"/>
      <c r="K75" s="41"/>
      <c r="L75" s="41"/>
      <c r="M75" s="41"/>
      <c r="N75" s="41"/>
      <c r="O75" s="41"/>
      <c r="P75" s="41"/>
      <c r="Q75" s="41"/>
      <c r="R75" s="41"/>
      <c r="S75" s="41"/>
      <c r="T75" s="41"/>
      <c r="U75" s="41"/>
      <c r="V75" s="40"/>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row>
    <row r="76" spans="1:60" ht="36" x14ac:dyDescent="0.25">
      <c r="A76" s="37" t="s">
        <v>54</v>
      </c>
      <c r="B76" s="50" t="s">
        <v>294</v>
      </c>
      <c r="C76" s="29"/>
      <c r="D76" s="29"/>
      <c r="E76" s="29"/>
      <c r="F76" s="29"/>
      <c r="G76" s="29"/>
      <c r="H76" s="29"/>
      <c r="I76" s="29"/>
      <c r="J76" s="29"/>
      <c r="K76" s="29"/>
      <c r="L76" s="29"/>
      <c r="M76" s="29"/>
      <c r="N76" s="29"/>
      <c r="O76" s="29"/>
      <c r="P76" s="29"/>
      <c r="Q76" s="29"/>
      <c r="R76" s="29"/>
      <c r="S76" s="29"/>
      <c r="T76" s="29"/>
      <c r="U76" s="29"/>
      <c r="V76" s="29"/>
      <c r="W76" s="31">
        <v>0</v>
      </c>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row>
    <row r="77" spans="1:60" ht="48" x14ac:dyDescent="0.25">
      <c r="A77" s="32" t="s">
        <v>55</v>
      </c>
      <c r="B77" s="48" t="s">
        <v>295</v>
      </c>
      <c r="C77" s="25"/>
      <c r="D77" s="25"/>
      <c r="E77" s="25"/>
      <c r="F77" s="25"/>
      <c r="G77" s="25"/>
      <c r="H77" s="25"/>
      <c r="I77" s="25"/>
      <c r="J77" s="25"/>
      <c r="K77" s="25"/>
      <c r="L77" s="25"/>
      <c r="M77" s="25"/>
      <c r="N77" s="25"/>
      <c r="O77" s="25"/>
      <c r="P77" s="25"/>
      <c r="Q77" s="25"/>
      <c r="R77" s="25"/>
      <c r="S77" s="25"/>
      <c r="T77" s="25"/>
      <c r="U77" s="25"/>
      <c r="V77" s="25"/>
      <c r="W77" s="24">
        <v>1</v>
      </c>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row>
    <row r="78" spans="1:60" ht="36" x14ac:dyDescent="0.25">
      <c r="A78" s="32" t="s">
        <v>3</v>
      </c>
      <c r="B78" s="50" t="s">
        <v>294</v>
      </c>
      <c r="C78" s="25"/>
      <c r="D78" s="25"/>
      <c r="E78" s="25"/>
      <c r="F78" s="25"/>
      <c r="G78" s="25"/>
      <c r="H78" s="25"/>
      <c r="I78" s="25"/>
      <c r="J78" s="25"/>
      <c r="K78" s="25"/>
      <c r="L78" s="25"/>
      <c r="M78" s="25"/>
      <c r="N78" s="25"/>
      <c r="O78" s="25"/>
      <c r="P78" s="25"/>
      <c r="Q78" s="25"/>
      <c r="R78" s="25"/>
      <c r="S78" s="25"/>
      <c r="T78" s="25"/>
      <c r="U78" s="25"/>
      <c r="V78" s="25"/>
      <c r="W78" s="24">
        <v>0</v>
      </c>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row>
    <row r="79" spans="1:60" s="43" customFormat="1" ht="24.6" thickBot="1" x14ac:dyDescent="0.3">
      <c r="A79" s="38" t="s">
        <v>109</v>
      </c>
      <c r="B79" s="49" t="s">
        <v>186</v>
      </c>
      <c r="C79" s="41"/>
      <c r="D79" s="41"/>
      <c r="E79" s="41"/>
      <c r="F79" s="41"/>
      <c r="G79" s="41"/>
      <c r="H79" s="41"/>
      <c r="I79" s="41"/>
      <c r="J79" s="41"/>
      <c r="K79" s="41"/>
      <c r="L79" s="41"/>
      <c r="M79" s="41"/>
      <c r="N79" s="41"/>
      <c r="O79" s="41"/>
      <c r="P79" s="41"/>
      <c r="Q79" s="41"/>
      <c r="R79" s="41"/>
      <c r="S79" s="41"/>
      <c r="T79" s="41"/>
      <c r="U79" s="41"/>
      <c r="V79" s="41"/>
      <c r="W79" s="40"/>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row>
    <row r="80" spans="1:60" x14ac:dyDescent="0.25">
      <c r="A80" s="37" t="s">
        <v>11</v>
      </c>
      <c r="B80" s="50" t="s">
        <v>56</v>
      </c>
      <c r="C80" s="29"/>
      <c r="D80" s="29"/>
      <c r="E80" s="29"/>
      <c r="F80" s="29"/>
      <c r="G80" s="29"/>
      <c r="H80" s="29"/>
      <c r="I80" s="29"/>
      <c r="J80" s="29"/>
      <c r="K80" s="29"/>
      <c r="L80" s="29"/>
      <c r="M80" s="29"/>
      <c r="N80" s="29"/>
      <c r="O80" s="29"/>
      <c r="P80" s="29"/>
      <c r="Q80" s="29"/>
      <c r="R80" s="29"/>
      <c r="S80" s="29"/>
      <c r="T80" s="29"/>
      <c r="U80" s="29"/>
      <c r="V80" s="29"/>
      <c r="W80" s="29"/>
      <c r="X80" s="31">
        <v>0</v>
      </c>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row>
    <row r="81" spans="1:60" ht="24" x14ac:dyDescent="0.25">
      <c r="A81" s="32" t="s">
        <v>1</v>
      </c>
      <c r="B81" s="48" t="s">
        <v>118</v>
      </c>
      <c r="C81" s="25"/>
      <c r="D81" s="25"/>
      <c r="E81" s="25"/>
      <c r="F81" s="25"/>
      <c r="G81" s="25"/>
      <c r="H81" s="25"/>
      <c r="I81" s="25"/>
      <c r="J81" s="25"/>
      <c r="K81" s="25"/>
      <c r="L81" s="25"/>
      <c r="M81" s="25"/>
      <c r="N81" s="25"/>
      <c r="O81" s="25"/>
      <c r="P81" s="25"/>
      <c r="Q81" s="25"/>
      <c r="R81" s="25"/>
      <c r="S81" s="25"/>
      <c r="T81" s="25"/>
      <c r="U81" s="25"/>
      <c r="V81" s="25"/>
      <c r="W81" s="25"/>
      <c r="X81" s="24">
        <v>1</v>
      </c>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row>
    <row r="82" spans="1:60" x14ac:dyDescent="0.25">
      <c r="A82" s="32" t="s">
        <v>3</v>
      </c>
      <c r="B82" s="50" t="s">
        <v>56</v>
      </c>
      <c r="C82" s="25"/>
      <c r="D82" s="25"/>
      <c r="E82" s="25"/>
      <c r="F82" s="25"/>
      <c r="G82" s="25"/>
      <c r="H82" s="25"/>
      <c r="I82" s="25"/>
      <c r="J82" s="25"/>
      <c r="K82" s="25"/>
      <c r="L82" s="25"/>
      <c r="M82" s="25"/>
      <c r="N82" s="25"/>
      <c r="O82" s="25"/>
      <c r="P82" s="25"/>
      <c r="Q82" s="25"/>
      <c r="R82" s="25"/>
      <c r="S82" s="25"/>
      <c r="T82" s="25"/>
      <c r="U82" s="25"/>
      <c r="V82" s="25"/>
      <c r="W82" s="25"/>
      <c r="X82" s="24">
        <v>0</v>
      </c>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row>
    <row r="83" spans="1:60" s="43" customFormat="1" ht="12.6" thickBot="1" x14ac:dyDescent="0.3">
      <c r="A83" s="38" t="s">
        <v>109</v>
      </c>
      <c r="B83" s="49" t="s">
        <v>117</v>
      </c>
      <c r="C83" s="41"/>
      <c r="D83" s="41"/>
      <c r="E83" s="41"/>
      <c r="F83" s="41"/>
      <c r="G83" s="41"/>
      <c r="H83" s="41"/>
      <c r="I83" s="41"/>
      <c r="J83" s="41"/>
      <c r="K83" s="41"/>
      <c r="L83" s="41"/>
      <c r="M83" s="41"/>
      <c r="N83" s="41"/>
      <c r="O83" s="41"/>
      <c r="P83" s="41"/>
      <c r="Q83" s="41"/>
      <c r="R83" s="41"/>
      <c r="S83" s="41"/>
      <c r="T83" s="41"/>
      <c r="U83" s="41"/>
      <c r="V83" s="41"/>
      <c r="W83" s="41"/>
      <c r="X83" s="40"/>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row>
    <row r="84" spans="1:60" ht="24" x14ac:dyDescent="0.25">
      <c r="A84" s="37" t="s">
        <v>2</v>
      </c>
      <c r="B84" s="50" t="s">
        <v>275</v>
      </c>
      <c r="C84" s="29"/>
      <c r="D84" s="29"/>
      <c r="E84" s="29"/>
      <c r="F84" s="29"/>
      <c r="G84" s="29"/>
      <c r="H84" s="29"/>
      <c r="I84" s="29"/>
      <c r="J84" s="29"/>
      <c r="K84" s="29"/>
      <c r="L84" s="29"/>
      <c r="M84" s="29"/>
      <c r="N84" s="29"/>
      <c r="O84" s="29"/>
      <c r="P84" s="29"/>
      <c r="Q84" s="29"/>
      <c r="R84" s="29"/>
      <c r="S84" s="29"/>
      <c r="T84" s="29"/>
      <c r="U84" s="29"/>
      <c r="V84" s="29"/>
      <c r="W84" s="29"/>
      <c r="X84" s="27"/>
      <c r="Y84" s="31">
        <v>0</v>
      </c>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row>
    <row r="85" spans="1:60" ht="24" x14ac:dyDescent="0.25">
      <c r="A85" s="32" t="s">
        <v>4</v>
      </c>
      <c r="B85" s="48" t="s">
        <v>187</v>
      </c>
      <c r="C85" s="25"/>
      <c r="D85" s="25"/>
      <c r="E85" s="25"/>
      <c r="F85" s="25"/>
      <c r="G85" s="25"/>
      <c r="H85" s="25"/>
      <c r="I85" s="25"/>
      <c r="J85" s="25"/>
      <c r="K85" s="25"/>
      <c r="L85" s="25"/>
      <c r="M85" s="25"/>
      <c r="N85" s="25"/>
      <c r="O85" s="25"/>
      <c r="P85" s="25"/>
      <c r="Q85" s="25"/>
      <c r="R85" s="25"/>
      <c r="S85" s="25"/>
      <c r="T85" s="25"/>
      <c r="U85" s="25"/>
      <c r="V85" s="25"/>
      <c r="W85" s="25"/>
      <c r="X85" s="26"/>
      <c r="Y85" s="24">
        <v>1</v>
      </c>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row>
    <row r="86" spans="1:60" ht="24" x14ac:dyDescent="0.25">
      <c r="A86" s="32" t="s">
        <v>3</v>
      </c>
      <c r="B86" s="50" t="s">
        <v>275</v>
      </c>
      <c r="C86" s="25"/>
      <c r="D86" s="25"/>
      <c r="E86" s="25"/>
      <c r="F86" s="25"/>
      <c r="G86" s="25"/>
      <c r="H86" s="25"/>
      <c r="I86" s="25"/>
      <c r="J86" s="25"/>
      <c r="K86" s="25"/>
      <c r="L86" s="25"/>
      <c r="M86" s="25"/>
      <c r="N86" s="25"/>
      <c r="O86" s="25"/>
      <c r="P86" s="25"/>
      <c r="Q86" s="25"/>
      <c r="R86" s="25"/>
      <c r="S86" s="25"/>
      <c r="T86" s="25"/>
      <c r="U86" s="25"/>
      <c r="V86" s="25"/>
      <c r="W86" s="25"/>
      <c r="X86" s="26"/>
      <c r="Y86" s="24">
        <v>0</v>
      </c>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row>
    <row r="87" spans="1:60" s="43" customFormat="1" ht="12.6" thickBot="1" x14ac:dyDescent="0.3">
      <c r="A87" s="38" t="s">
        <v>109</v>
      </c>
      <c r="B87" s="49" t="s">
        <v>117</v>
      </c>
      <c r="C87" s="41"/>
      <c r="D87" s="41"/>
      <c r="E87" s="41"/>
      <c r="F87" s="41"/>
      <c r="G87" s="41"/>
      <c r="H87" s="41"/>
      <c r="I87" s="41"/>
      <c r="J87" s="41"/>
      <c r="K87" s="41"/>
      <c r="L87" s="41"/>
      <c r="M87" s="41"/>
      <c r="N87" s="41"/>
      <c r="O87" s="41"/>
      <c r="P87" s="41"/>
      <c r="Q87" s="41"/>
      <c r="R87" s="41"/>
      <c r="S87" s="41"/>
      <c r="T87" s="41"/>
      <c r="U87" s="41"/>
      <c r="V87" s="41"/>
      <c r="W87" s="41"/>
      <c r="X87" s="42"/>
      <c r="Y87" s="40"/>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row>
    <row r="88" spans="1:60" ht="48" x14ac:dyDescent="0.25">
      <c r="A88" s="37" t="s">
        <v>8</v>
      </c>
      <c r="B88" s="50" t="s">
        <v>290</v>
      </c>
      <c r="C88" s="29"/>
      <c r="D88" s="29"/>
      <c r="E88" s="29"/>
      <c r="F88" s="29"/>
      <c r="G88" s="29"/>
      <c r="H88" s="29"/>
      <c r="I88" s="29"/>
      <c r="J88" s="29"/>
      <c r="K88" s="29"/>
      <c r="L88" s="29"/>
      <c r="M88" s="29"/>
      <c r="N88" s="29"/>
      <c r="O88" s="29"/>
      <c r="P88" s="29"/>
      <c r="Q88" s="29"/>
      <c r="R88" s="29"/>
      <c r="S88" s="29"/>
      <c r="T88" s="29"/>
      <c r="U88" s="29"/>
      <c r="V88" s="29"/>
      <c r="W88" s="29"/>
      <c r="X88" s="27"/>
      <c r="Y88" s="27"/>
      <c r="Z88" s="31">
        <v>0</v>
      </c>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row>
    <row r="89" spans="1:60" ht="48" x14ac:dyDescent="0.25">
      <c r="A89" s="32" t="s">
        <v>9</v>
      </c>
      <c r="B89" s="48" t="s">
        <v>293</v>
      </c>
      <c r="C89" s="25"/>
      <c r="D89" s="25"/>
      <c r="E89" s="25"/>
      <c r="F89" s="25"/>
      <c r="G89" s="25"/>
      <c r="H89" s="25"/>
      <c r="I89" s="25"/>
      <c r="J89" s="25"/>
      <c r="K89" s="25"/>
      <c r="L89" s="25"/>
      <c r="M89" s="25"/>
      <c r="N89" s="25"/>
      <c r="O89" s="25"/>
      <c r="P89" s="25"/>
      <c r="Q89" s="25"/>
      <c r="R89" s="25"/>
      <c r="S89" s="25"/>
      <c r="T89" s="25"/>
      <c r="U89" s="25"/>
      <c r="V89" s="25"/>
      <c r="W89" s="25"/>
      <c r="X89" s="26"/>
      <c r="Y89" s="26"/>
      <c r="Z89" s="24">
        <v>1</v>
      </c>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row>
    <row r="90" spans="1:60" ht="60" x14ac:dyDescent="0.25">
      <c r="A90" s="32" t="s">
        <v>17</v>
      </c>
      <c r="B90" s="48" t="s">
        <v>292</v>
      </c>
      <c r="C90" s="25"/>
      <c r="D90" s="25"/>
      <c r="E90" s="25"/>
      <c r="F90" s="25"/>
      <c r="G90" s="25"/>
      <c r="H90" s="25"/>
      <c r="I90" s="25"/>
      <c r="J90" s="25"/>
      <c r="K90" s="25"/>
      <c r="L90" s="25"/>
      <c r="M90" s="25"/>
      <c r="N90" s="25"/>
      <c r="O90" s="25"/>
      <c r="P90" s="25"/>
      <c r="Q90" s="25"/>
      <c r="R90" s="25"/>
      <c r="S90" s="25"/>
      <c r="T90" s="25"/>
      <c r="U90" s="25"/>
      <c r="V90" s="25"/>
      <c r="W90" s="25"/>
      <c r="X90" s="26"/>
      <c r="Y90" s="26"/>
      <c r="Z90" s="24">
        <v>2</v>
      </c>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row>
    <row r="91" spans="1:60" ht="48" x14ac:dyDescent="0.25">
      <c r="A91" s="32" t="s">
        <v>10</v>
      </c>
      <c r="B91" s="48" t="s">
        <v>291</v>
      </c>
      <c r="C91" s="25"/>
      <c r="D91" s="25"/>
      <c r="E91" s="25"/>
      <c r="F91" s="25"/>
      <c r="G91" s="25"/>
      <c r="H91" s="25"/>
      <c r="I91" s="25"/>
      <c r="J91" s="25"/>
      <c r="K91" s="25"/>
      <c r="L91" s="25"/>
      <c r="M91" s="25"/>
      <c r="N91" s="25"/>
      <c r="O91" s="25"/>
      <c r="P91" s="25"/>
      <c r="Q91" s="25"/>
      <c r="R91" s="25"/>
      <c r="S91" s="25"/>
      <c r="T91" s="25"/>
      <c r="U91" s="25"/>
      <c r="V91" s="25"/>
      <c r="W91" s="25"/>
      <c r="X91" s="26"/>
      <c r="Y91" s="26"/>
      <c r="Z91" s="24">
        <v>3</v>
      </c>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row>
    <row r="92" spans="1:60" s="43" customFormat="1" ht="48.6" thickBot="1" x14ac:dyDescent="0.3">
      <c r="A92" s="38" t="s">
        <v>3</v>
      </c>
      <c r="B92" s="53" t="s">
        <v>290</v>
      </c>
      <c r="C92" s="41"/>
      <c r="D92" s="41"/>
      <c r="E92" s="41"/>
      <c r="F92" s="41"/>
      <c r="G92" s="41"/>
      <c r="H92" s="41"/>
      <c r="I92" s="41"/>
      <c r="J92" s="41"/>
      <c r="K92" s="41"/>
      <c r="L92" s="41"/>
      <c r="M92" s="41"/>
      <c r="N92" s="41"/>
      <c r="O92" s="41"/>
      <c r="P92" s="41"/>
      <c r="Q92" s="41"/>
      <c r="R92" s="41"/>
      <c r="S92" s="41"/>
      <c r="T92" s="41"/>
      <c r="U92" s="41"/>
      <c r="V92" s="41"/>
      <c r="W92" s="41"/>
      <c r="X92" s="42"/>
      <c r="Y92" s="42"/>
      <c r="Z92" s="40">
        <v>0</v>
      </c>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row>
    <row r="93" spans="1:60" ht="24" x14ac:dyDescent="0.25">
      <c r="A93" s="37" t="s">
        <v>2</v>
      </c>
      <c r="B93" s="48" t="s">
        <v>281</v>
      </c>
      <c r="C93" s="29"/>
      <c r="D93" s="29"/>
      <c r="E93" s="29"/>
      <c r="F93" s="29"/>
      <c r="G93" s="29"/>
      <c r="H93" s="29"/>
      <c r="I93" s="29"/>
      <c r="J93" s="29"/>
      <c r="K93" s="29"/>
      <c r="L93" s="29"/>
      <c r="M93" s="29"/>
      <c r="N93" s="29"/>
      <c r="O93" s="29"/>
      <c r="P93" s="29"/>
      <c r="Q93" s="29"/>
      <c r="R93" s="29"/>
      <c r="S93" s="29"/>
      <c r="T93" s="29"/>
      <c r="U93" s="29"/>
      <c r="V93" s="29"/>
      <c r="W93" s="29"/>
      <c r="X93" s="27"/>
      <c r="Y93" s="27"/>
      <c r="Z93" s="27"/>
      <c r="AA93" s="31">
        <v>0</v>
      </c>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row>
    <row r="94" spans="1:60" ht="48" x14ac:dyDescent="0.25">
      <c r="A94" s="32" t="s">
        <v>4</v>
      </c>
      <c r="B94" s="48" t="s">
        <v>289</v>
      </c>
      <c r="C94" s="25"/>
      <c r="D94" s="25"/>
      <c r="E94" s="25"/>
      <c r="F94" s="25"/>
      <c r="G94" s="25"/>
      <c r="H94" s="25"/>
      <c r="I94" s="25"/>
      <c r="J94" s="25"/>
      <c r="K94" s="25"/>
      <c r="L94" s="25"/>
      <c r="M94" s="25"/>
      <c r="N94" s="25"/>
      <c r="O94" s="25"/>
      <c r="P94" s="25"/>
      <c r="Q94" s="25"/>
      <c r="R94" s="25"/>
      <c r="S94" s="25"/>
      <c r="T94" s="25"/>
      <c r="U94" s="25"/>
      <c r="V94" s="25"/>
      <c r="W94" s="25"/>
      <c r="X94" s="26"/>
      <c r="Y94" s="26"/>
      <c r="Z94" s="26"/>
      <c r="AA94" s="24">
        <v>1</v>
      </c>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row>
    <row r="95" spans="1:60" s="43" customFormat="1" ht="24.6" thickBot="1" x14ac:dyDescent="0.3">
      <c r="A95" s="38" t="s">
        <v>3</v>
      </c>
      <c r="B95" s="49" t="s">
        <v>281</v>
      </c>
      <c r="C95" s="41"/>
      <c r="D95" s="42"/>
      <c r="E95" s="42"/>
      <c r="F95" s="42"/>
      <c r="G95" s="42"/>
      <c r="H95" s="42"/>
      <c r="I95" s="42"/>
      <c r="J95" s="42"/>
      <c r="K95" s="42"/>
      <c r="L95" s="42"/>
      <c r="M95" s="42"/>
      <c r="N95" s="42"/>
      <c r="O95" s="42"/>
      <c r="P95" s="42"/>
      <c r="Q95" s="42"/>
      <c r="R95" s="42"/>
      <c r="S95" s="42"/>
      <c r="T95" s="42"/>
      <c r="U95" s="42"/>
      <c r="V95" s="42"/>
      <c r="W95" s="42"/>
      <c r="X95" s="42"/>
      <c r="Y95" s="42"/>
      <c r="Z95" s="42"/>
      <c r="AA95" s="40">
        <v>0</v>
      </c>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row>
    <row r="96" spans="1:60" ht="24" x14ac:dyDescent="0.25">
      <c r="A96" s="37" t="s">
        <v>2</v>
      </c>
      <c r="B96" s="48" t="s">
        <v>282</v>
      </c>
      <c r="C96" s="29"/>
      <c r="D96" s="27"/>
      <c r="E96" s="27"/>
      <c r="F96" s="27"/>
      <c r="G96" s="27"/>
      <c r="H96" s="27"/>
      <c r="I96" s="27"/>
      <c r="J96" s="27"/>
      <c r="K96" s="27"/>
      <c r="L96" s="27"/>
      <c r="M96" s="27"/>
      <c r="N96" s="27"/>
      <c r="O96" s="27"/>
      <c r="P96" s="27"/>
      <c r="Q96" s="27"/>
      <c r="R96" s="27"/>
      <c r="S96" s="27"/>
      <c r="T96" s="27"/>
      <c r="U96" s="27"/>
      <c r="V96" s="27"/>
      <c r="W96" s="27"/>
      <c r="X96" s="27"/>
      <c r="Y96" s="27"/>
      <c r="Z96" s="27"/>
      <c r="AA96" s="27"/>
      <c r="AB96" s="31">
        <v>0</v>
      </c>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row>
    <row r="97" spans="1:60" ht="48" x14ac:dyDescent="0.25">
      <c r="A97" s="32" t="s">
        <v>4</v>
      </c>
      <c r="B97" s="48" t="s">
        <v>288</v>
      </c>
      <c r="C97" s="25"/>
      <c r="D97" s="26"/>
      <c r="E97" s="26"/>
      <c r="F97" s="26"/>
      <c r="G97" s="26"/>
      <c r="H97" s="26"/>
      <c r="I97" s="26"/>
      <c r="J97" s="26"/>
      <c r="K97" s="26"/>
      <c r="L97" s="26"/>
      <c r="M97" s="26"/>
      <c r="N97" s="26"/>
      <c r="O97" s="26"/>
      <c r="P97" s="26"/>
      <c r="Q97" s="26"/>
      <c r="R97" s="26"/>
      <c r="S97" s="26"/>
      <c r="T97" s="26"/>
      <c r="U97" s="26"/>
      <c r="V97" s="26"/>
      <c r="W97" s="26"/>
      <c r="X97" s="26"/>
      <c r="Y97" s="26"/>
      <c r="Z97" s="26"/>
      <c r="AA97" s="26"/>
      <c r="AB97" s="24">
        <v>1</v>
      </c>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row>
    <row r="98" spans="1:60" s="43" customFormat="1" ht="24.6" thickBot="1" x14ac:dyDescent="0.3">
      <c r="A98" s="38" t="s">
        <v>3</v>
      </c>
      <c r="B98" s="49" t="s">
        <v>282</v>
      </c>
      <c r="C98" s="41"/>
      <c r="D98" s="42"/>
      <c r="E98" s="42"/>
      <c r="F98" s="42"/>
      <c r="G98" s="42"/>
      <c r="H98" s="42"/>
      <c r="I98" s="42"/>
      <c r="J98" s="42"/>
      <c r="K98" s="42"/>
      <c r="L98" s="42"/>
      <c r="M98" s="42"/>
      <c r="N98" s="42"/>
      <c r="O98" s="42"/>
      <c r="P98" s="42"/>
      <c r="Q98" s="42"/>
      <c r="R98" s="42"/>
      <c r="S98" s="42"/>
      <c r="T98" s="42"/>
      <c r="U98" s="42"/>
      <c r="V98" s="42"/>
      <c r="W98" s="42"/>
      <c r="X98" s="42"/>
      <c r="Y98" s="42"/>
      <c r="Z98" s="42"/>
      <c r="AA98" s="42"/>
      <c r="AB98" s="40">
        <v>0</v>
      </c>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row>
    <row r="99" spans="1:60" ht="24" x14ac:dyDescent="0.25">
      <c r="A99" s="37" t="s">
        <v>2</v>
      </c>
      <c r="B99" s="48" t="s">
        <v>283</v>
      </c>
      <c r="C99" s="29"/>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31">
        <v>0</v>
      </c>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row>
    <row r="100" spans="1:60" ht="36" x14ac:dyDescent="0.25">
      <c r="A100" s="32" t="s">
        <v>4</v>
      </c>
      <c r="B100" s="48" t="s">
        <v>287</v>
      </c>
      <c r="C100" s="25"/>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4">
        <v>1</v>
      </c>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row>
    <row r="101" spans="1:60" s="43" customFormat="1" ht="24.6" thickBot="1" x14ac:dyDescent="0.3">
      <c r="A101" s="38" t="s">
        <v>3</v>
      </c>
      <c r="B101" s="49" t="s">
        <v>283</v>
      </c>
      <c r="C101" s="41"/>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0">
        <v>0</v>
      </c>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row>
    <row r="102" spans="1:60" ht="24" x14ac:dyDescent="0.25">
      <c r="A102" s="37" t="s">
        <v>2</v>
      </c>
      <c r="B102" s="48" t="s">
        <v>284</v>
      </c>
      <c r="C102" s="29"/>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31">
        <v>0</v>
      </c>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row>
    <row r="103" spans="1:60" ht="48" x14ac:dyDescent="0.25">
      <c r="A103" s="32" t="s">
        <v>4</v>
      </c>
      <c r="B103" s="48" t="s">
        <v>286</v>
      </c>
      <c r="C103" s="25"/>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4">
        <v>1</v>
      </c>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row>
    <row r="104" spans="1:60" s="43" customFormat="1" ht="24.6" thickBot="1" x14ac:dyDescent="0.3">
      <c r="A104" s="38" t="s">
        <v>3</v>
      </c>
      <c r="B104" s="49" t="s">
        <v>284</v>
      </c>
      <c r="C104" s="41"/>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0">
        <v>0</v>
      </c>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row>
    <row r="105" spans="1:60" x14ac:dyDescent="0.25">
      <c r="A105" s="37" t="s">
        <v>2</v>
      </c>
      <c r="B105" s="50" t="s">
        <v>144</v>
      </c>
      <c r="C105" s="29"/>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31">
        <v>0</v>
      </c>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row>
    <row r="106" spans="1:60" ht="24" x14ac:dyDescent="0.25">
      <c r="A106" s="32" t="s">
        <v>175</v>
      </c>
      <c r="B106" s="48" t="s">
        <v>142</v>
      </c>
      <c r="C106" s="25"/>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4">
        <v>1</v>
      </c>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row>
    <row r="107" spans="1:60" ht="24" x14ac:dyDescent="0.25">
      <c r="A107" s="32" t="s">
        <v>176</v>
      </c>
      <c r="B107" s="48" t="s">
        <v>143</v>
      </c>
      <c r="C107" s="25"/>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4">
        <v>2</v>
      </c>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row>
    <row r="108" spans="1:60" s="43" customFormat="1" ht="12.6" thickBot="1" x14ac:dyDescent="0.3">
      <c r="A108" s="38" t="s">
        <v>3</v>
      </c>
      <c r="B108" s="53" t="s">
        <v>144</v>
      </c>
      <c r="C108" s="41"/>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0">
        <v>0</v>
      </c>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row>
    <row r="109" spans="1:60" x14ac:dyDescent="0.25">
      <c r="A109" s="37" t="s">
        <v>2</v>
      </c>
      <c r="B109" s="50" t="s">
        <v>297</v>
      </c>
      <c r="C109" s="29"/>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31">
        <v>0</v>
      </c>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row>
    <row r="110" spans="1:60" ht="36" x14ac:dyDescent="0.25">
      <c r="A110" s="32" t="s">
        <v>4</v>
      </c>
      <c r="B110" s="48" t="s">
        <v>285</v>
      </c>
      <c r="C110" s="25"/>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4">
        <v>1</v>
      </c>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row>
    <row r="111" spans="1:60" s="43" customFormat="1" ht="12.6" thickBot="1" x14ac:dyDescent="0.3">
      <c r="A111" s="38" t="s">
        <v>3</v>
      </c>
      <c r="B111" s="53" t="s">
        <v>297</v>
      </c>
      <c r="C111" s="41"/>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0">
        <v>0</v>
      </c>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row>
    <row r="112" spans="1:60" x14ac:dyDescent="0.25">
      <c r="A112" s="37" t="s">
        <v>2</v>
      </c>
      <c r="B112" s="50" t="s">
        <v>301</v>
      </c>
      <c r="C112" s="29"/>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31">
        <v>0</v>
      </c>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row>
    <row r="113" spans="1:60" ht="24" x14ac:dyDescent="0.25">
      <c r="A113" s="32" t="s">
        <v>4</v>
      </c>
      <c r="B113" s="48" t="s">
        <v>298</v>
      </c>
      <c r="C113" s="25"/>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4">
        <v>1</v>
      </c>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row>
    <row r="114" spans="1:60" s="43" customFormat="1" ht="12.6" thickBot="1" x14ac:dyDescent="0.3">
      <c r="A114" s="38" t="s">
        <v>3</v>
      </c>
      <c r="B114" s="53" t="s">
        <v>301</v>
      </c>
      <c r="C114" s="41"/>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0">
        <v>0</v>
      </c>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row>
    <row r="115" spans="1:60" x14ac:dyDescent="0.25">
      <c r="A115" s="37" t="s">
        <v>2</v>
      </c>
      <c r="B115" s="50" t="s">
        <v>302</v>
      </c>
      <c r="C115" s="29"/>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31">
        <v>0</v>
      </c>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row>
    <row r="116" spans="1:60" x14ac:dyDescent="0.25">
      <c r="A116" s="32" t="s">
        <v>4</v>
      </c>
      <c r="B116" s="48" t="s">
        <v>66</v>
      </c>
      <c r="C116" s="25"/>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4">
        <v>1</v>
      </c>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row>
    <row r="117" spans="1:60" s="43" customFormat="1" ht="12.6" thickBot="1" x14ac:dyDescent="0.3">
      <c r="A117" s="38" t="s">
        <v>3</v>
      </c>
      <c r="B117" s="53" t="s">
        <v>302</v>
      </c>
      <c r="C117" s="41"/>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0">
        <v>0</v>
      </c>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row>
    <row r="118" spans="1:60" x14ac:dyDescent="0.25">
      <c r="A118" s="37" t="s">
        <v>2</v>
      </c>
      <c r="B118" s="50" t="s">
        <v>303</v>
      </c>
      <c r="C118" s="29"/>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31">
        <v>0</v>
      </c>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row>
    <row r="119" spans="1:60" ht="24" x14ac:dyDescent="0.25">
      <c r="A119" s="32" t="s">
        <v>4</v>
      </c>
      <c r="B119" s="48" t="s">
        <v>299</v>
      </c>
      <c r="C119" s="25"/>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4">
        <v>1</v>
      </c>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row>
    <row r="120" spans="1:60" s="43" customFormat="1" ht="12.6" thickBot="1" x14ac:dyDescent="0.3">
      <c r="A120" s="38" t="s">
        <v>3</v>
      </c>
      <c r="B120" s="53" t="s">
        <v>303</v>
      </c>
      <c r="C120" s="41"/>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0">
        <v>0</v>
      </c>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row>
    <row r="121" spans="1:60" x14ac:dyDescent="0.25">
      <c r="A121" s="37" t="s">
        <v>2</v>
      </c>
      <c r="B121" s="50" t="s">
        <v>304</v>
      </c>
      <c r="C121" s="29"/>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31">
        <v>0</v>
      </c>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row>
    <row r="122" spans="1:60" x14ac:dyDescent="0.25">
      <c r="A122" s="32" t="s">
        <v>4</v>
      </c>
      <c r="B122" s="48" t="s">
        <v>67</v>
      </c>
      <c r="C122" s="25"/>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4">
        <v>1</v>
      </c>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row>
    <row r="123" spans="1:60" s="43" customFormat="1" ht="12.6" thickBot="1" x14ac:dyDescent="0.3">
      <c r="A123" s="38" t="s">
        <v>3</v>
      </c>
      <c r="B123" s="53" t="s">
        <v>304</v>
      </c>
      <c r="C123" s="41"/>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0">
        <v>0</v>
      </c>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row>
    <row r="124" spans="1:60" x14ac:dyDescent="0.25">
      <c r="A124" s="37" t="s">
        <v>2</v>
      </c>
      <c r="B124" s="50" t="s">
        <v>305</v>
      </c>
      <c r="C124" s="29"/>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31">
        <v>0</v>
      </c>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row>
    <row r="125" spans="1:60" ht="36" x14ac:dyDescent="0.25">
      <c r="A125" s="32" t="s">
        <v>4</v>
      </c>
      <c r="B125" s="48" t="s">
        <v>300</v>
      </c>
      <c r="C125" s="25"/>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4">
        <v>1</v>
      </c>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row>
    <row r="126" spans="1:60" s="43" customFormat="1" ht="12.6" thickBot="1" x14ac:dyDescent="0.3">
      <c r="A126" s="38" t="s">
        <v>3</v>
      </c>
      <c r="B126" s="53" t="s">
        <v>305</v>
      </c>
      <c r="C126" s="41"/>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0">
        <v>0</v>
      </c>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row>
    <row r="127" spans="1:60" x14ac:dyDescent="0.25">
      <c r="A127" s="37" t="s">
        <v>2</v>
      </c>
      <c r="B127" s="50" t="s">
        <v>306</v>
      </c>
      <c r="C127" s="29"/>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31">
        <v>0</v>
      </c>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row>
    <row r="128" spans="1:60" x14ac:dyDescent="0.25">
      <c r="A128" s="32" t="s">
        <v>4</v>
      </c>
      <c r="B128" s="48" t="s">
        <v>68</v>
      </c>
      <c r="C128" s="25"/>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4">
        <v>1</v>
      </c>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row>
    <row r="129" spans="1:60" s="43" customFormat="1" ht="12.6" thickBot="1" x14ac:dyDescent="0.3">
      <c r="A129" s="38" t="s">
        <v>3</v>
      </c>
      <c r="B129" s="53" t="s">
        <v>306</v>
      </c>
      <c r="C129" s="41"/>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0">
        <v>0</v>
      </c>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row>
    <row r="130" spans="1:60" x14ac:dyDescent="0.25">
      <c r="A130" s="37" t="s">
        <v>177</v>
      </c>
      <c r="B130" s="50" t="s">
        <v>181</v>
      </c>
      <c r="C130" s="29"/>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31">
        <v>0</v>
      </c>
      <c r="AN130" s="27"/>
      <c r="AO130" s="27"/>
      <c r="AP130" s="27"/>
      <c r="AQ130" s="27"/>
      <c r="AR130" s="27"/>
      <c r="AS130" s="27"/>
      <c r="AT130" s="27"/>
      <c r="AU130" s="27"/>
      <c r="AV130" s="27"/>
      <c r="AW130" s="27"/>
      <c r="AX130" s="27"/>
      <c r="AY130" s="27"/>
      <c r="AZ130" s="27"/>
      <c r="BA130" s="27"/>
      <c r="BB130" s="27"/>
      <c r="BC130" s="27"/>
      <c r="BD130" s="27"/>
      <c r="BE130" s="27"/>
      <c r="BF130" s="27"/>
      <c r="BG130" s="27"/>
      <c r="BH130" s="27"/>
    </row>
    <row r="131" spans="1:60" x14ac:dyDescent="0.25">
      <c r="A131" s="32" t="s">
        <v>178</v>
      </c>
      <c r="B131" s="48" t="s">
        <v>69</v>
      </c>
      <c r="C131" s="25"/>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4">
        <v>1</v>
      </c>
      <c r="AN131" s="26"/>
      <c r="AO131" s="26"/>
      <c r="AP131" s="26"/>
      <c r="AQ131" s="26"/>
      <c r="AR131" s="26"/>
      <c r="AS131" s="26"/>
      <c r="AT131" s="26"/>
      <c r="AU131" s="26"/>
      <c r="AV131" s="26"/>
      <c r="AW131" s="26"/>
      <c r="AX131" s="26"/>
      <c r="AY131" s="26"/>
      <c r="AZ131" s="26"/>
      <c r="BA131" s="26"/>
      <c r="BB131" s="26"/>
      <c r="BC131" s="26"/>
      <c r="BD131" s="26"/>
      <c r="BE131" s="26"/>
      <c r="BF131" s="26"/>
      <c r="BG131" s="26"/>
      <c r="BH131" s="26"/>
    </row>
    <row r="132" spans="1:60" x14ac:dyDescent="0.25">
      <c r="A132" s="32" t="s">
        <v>179</v>
      </c>
      <c r="B132" s="48" t="s">
        <v>70</v>
      </c>
      <c r="C132" s="25"/>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4">
        <v>2</v>
      </c>
      <c r="AN132" s="26"/>
      <c r="AO132" s="26"/>
      <c r="AP132" s="26"/>
      <c r="AQ132" s="26"/>
      <c r="AR132" s="26"/>
      <c r="AS132" s="26"/>
      <c r="AT132" s="26"/>
      <c r="AU132" s="26"/>
      <c r="AV132" s="26"/>
      <c r="AW132" s="26"/>
      <c r="AX132" s="26"/>
      <c r="AY132" s="26"/>
      <c r="AZ132" s="26"/>
      <c r="BA132" s="26"/>
      <c r="BB132" s="26"/>
      <c r="BC132" s="26"/>
      <c r="BD132" s="26"/>
      <c r="BE132" s="26"/>
      <c r="BF132" s="26"/>
      <c r="BG132" s="26"/>
      <c r="BH132" s="26"/>
    </row>
    <row r="133" spans="1:60" x14ac:dyDescent="0.25">
      <c r="A133" s="32" t="s">
        <v>180</v>
      </c>
      <c r="B133" s="48" t="s">
        <v>182</v>
      </c>
      <c r="C133" s="25"/>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4">
        <v>3</v>
      </c>
      <c r="AN133" s="26"/>
      <c r="AO133" s="26"/>
      <c r="AP133" s="26"/>
      <c r="AQ133" s="26"/>
      <c r="AR133" s="26"/>
      <c r="AS133" s="26"/>
      <c r="AT133" s="26"/>
      <c r="AU133" s="26"/>
      <c r="AV133" s="26"/>
      <c r="AW133" s="26"/>
      <c r="AX133" s="26"/>
      <c r="AY133" s="26"/>
      <c r="AZ133" s="26"/>
      <c r="BA133" s="26"/>
      <c r="BB133" s="26"/>
      <c r="BC133" s="26"/>
      <c r="BD133" s="26"/>
      <c r="BE133" s="26"/>
      <c r="BF133" s="26"/>
      <c r="BG133" s="26"/>
      <c r="BH133" s="26"/>
    </row>
    <row r="134" spans="1:60" s="43" customFormat="1" ht="12.6" thickBot="1" x14ac:dyDescent="0.3">
      <c r="A134" s="38" t="s">
        <v>3</v>
      </c>
      <c r="B134" s="53" t="s">
        <v>181</v>
      </c>
      <c r="C134" s="41"/>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0">
        <v>0</v>
      </c>
      <c r="AN134" s="42"/>
      <c r="AO134" s="42"/>
      <c r="AP134" s="42"/>
      <c r="AQ134" s="42"/>
      <c r="AR134" s="42"/>
      <c r="AS134" s="42"/>
      <c r="AT134" s="42"/>
      <c r="AU134" s="42"/>
      <c r="AV134" s="42"/>
      <c r="AW134" s="42"/>
      <c r="AX134" s="42"/>
      <c r="AY134" s="42"/>
      <c r="AZ134" s="42"/>
      <c r="BA134" s="42"/>
      <c r="BB134" s="42"/>
      <c r="BC134" s="42"/>
      <c r="BD134" s="42"/>
      <c r="BE134" s="42"/>
      <c r="BF134" s="42"/>
      <c r="BG134" s="42"/>
      <c r="BH134" s="42"/>
    </row>
    <row r="135" spans="1:60" x14ac:dyDescent="0.25">
      <c r="A135" s="32" t="s">
        <v>2</v>
      </c>
      <c r="B135" s="48" t="s">
        <v>307</v>
      </c>
      <c r="C135" s="25"/>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4">
        <v>0</v>
      </c>
      <c r="AO135" s="26"/>
      <c r="AP135" s="26"/>
      <c r="AQ135" s="26"/>
      <c r="AR135" s="26"/>
      <c r="AS135" s="26"/>
      <c r="AT135" s="26"/>
      <c r="AU135" s="26"/>
      <c r="AV135" s="26"/>
      <c r="AW135" s="26"/>
      <c r="AX135" s="26"/>
      <c r="AY135" s="26"/>
      <c r="AZ135" s="26"/>
      <c r="BA135" s="26"/>
      <c r="BB135" s="26"/>
      <c r="BC135" s="26"/>
      <c r="BD135" s="26"/>
      <c r="BE135" s="26"/>
      <c r="BF135" s="26"/>
      <c r="BG135" s="26"/>
      <c r="BH135" s="26"/>
    </row>
    <row r="136" spans="1:60" ht="36" x14ac:dyDescent="0.25">
      <c r="A136" s="32" t="s">
        <v>4</v>
      </c>
      <c r="B136" s="48" t="s">
        <v>123</v>
      </c>
      <c r="C136" s="25"/>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4">
        <v>1</v>
      </c>
      <c r="AO136" s="26"/>
      <c r="AP136" s="26"/>
      <c r="AQ136" s="26"/>
      <c r="AR136" s="26"/>
      <c r="AS136" s="26"/>
      <c r="AT136" s="26"/>
      <c r="AU136" s="26"/>
      <c r="AV136" s="26"/>
      <c r="AW136" s="26"/>
      <c r="AX136" s="26"/>
      <c r="AY136" s="26"/>
      <c r="AZ136" s="26"/>
      <c r="BA136" s="26"/>
      <c r="BB136" s="26"/>
      <c r="BC136" s="26"/>
      <c r="BD136" s="26"/>
      <c r="BE136" s="26"/>
      <c r="BF136" s="26"/>
      <c r="BG136" s="26"/>
      <c r="BH136" s="26"/>
    </row>
    <row r="137" spans="1:60" s="43" customFormat="1" ht="12.6" thickBot="1" x14ac:dyDescent="0.3">
      <c r="A137" s="38" t="s">
        <v>3</v>
      </c>
      <c r="B137" s="49" t="s">
        <v>307</v>
      </c>
      <c r="C137" s="41"/>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0">
        <v>0</v>
      </c>
      <c r="AO137" s="42"/>
      <c r="AP137" s="42"/>
      <c r="AQ137" s="42"/>
      <c r="AR137" s="42"/>
      <c r="AS137" s="42"/>
      <c r="AT137" s="42"/>
      <c r="AU137" s="42"/>
      <c r="AV137" s="42"/>
      <c r="AW137" s="42"/>
      <c r="AX137" s="42"/>
      <c r="AY137" s="42"/>
      <c r="AZ137" s="42"/>
      <c r="BA137" s="42"/>
      <c r="BB137" s="42"/>
      <c r="BC137" s="42"/>
      <c r="BD137" s="42"/>
      <c r="BE137" s="42"/>
      <c r="BF137" s="42"/>
      <c r="BG137" s="42"/>
      <c r="BH137" s="42"/>
    </row>
    <row r="138" spans="1:60" x14ac:dyDescent="0.25">
      <c r="A138" s="32" t="s">
        <v>2</v>
      </c>
      <c r="B138" s="48" t="s">
        <v>308</v>
      </c>
      <c r="C138" s="25"/>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4">
        <v>0</v>
      </c>
      <c r="AP138" s="26"/>
      <c r="AQ138" s="26"/>
      <c r="AR138" s="26"/>
      <c r="AS138" s="26"/>
      <c r="AT138" s="26"/>
      <c r="AU138" s="26"/>
      <c r="AV138" s="26"/>
      <c r="AW138" s="26"/>
      <c r="AX138" s="26"/>
      <c r="AY138" s="26"/>
      <c r="AZ138" s="26"/>
      <c r="BA138" s="26"/>
      <c r="BB138" s="26"/>
      <c r="BC138" s="26"/>
      <c r="BD138" s="26"/>
      <c r="BE138" s="26"/>
      <c r="BF138" s="26"/>
      <c r="BG138" s="26"/>
      <c r="BH138" s="26"/>
    </row>
    <row r="139" spans="1:60" x14ac:dyDescent="0.25">
      <c r="A139" s="32" t="s">
        <v>4</v>
      </c>
      <c r="B139" s="48" t="s">
        <v>71</v>
      </c>
      <c r="C139" s="25"/>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4">
        <v>1</v>
      </c>
      <c r="AP139" s="26"/>
      <c r="AQ139" s="26"/>
      <c r="AR139" s="26"/>
      <c r="AS139" s="26"/>
      <c r="AT139" s="26"/>
      <c r="AU139" s="26"/>
      <c r="AV139" s="26"/>
      <c r="AW139" s="26"/>
      <c r="AX139" s="26"/>
      <c r="AY139" s="26"/>
      <c r="AZ139" s="26"/>
      <c r="BA139" s="26"/>
      <c r="BB139" s="26"/>
      <c r="BC139" s="26"/>
      <c r="BD139" s="26"/>
      <c r="BE139" s="26"/>
      <c r="BF139" s="26"/>
      <c r="BG139" s="26"/>
      <c r="BH139" s="26"/>
    </row>
    <row r="140" spans="1:60" s="43" customFormat="1" ht="12.6" thickBot="1" x14ac:dyDescent="0.3">
      <c r="A140" s="38" t="s">
        <v>3</v>
      </c>
      <c r="B140" s="49" t="s">
        <v>308</v>
      </c>
      <c r="C140" s="41"/>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0">
        <v>0</v>
      </c>
      <c r="AP140" s="42"/>
      <c r="AQ140" s="42"/>
      <c r="AR140" s="42"/>
      <c r="AS140" s="42"/>
      <c r="AT140" s="42"/>
      <c r="AU140" s="42"/>
      <c r="AV140" s="42"/>
      <c r="AW140" s="42"/>
      <c r="AX140" s="42"/>
      <c r="AY140" s="42"/>
      <c r="AZ140" s="42"/>
      <c r="BA140" s="42"/>
      <c r="BB140" s="42"/>
      <c r="BC140" s="42"/>
      <c r="BD140" s="42"/>
      <c r="BE140" s="42"/>
      <c r="BF140" s="42"/>
      <c r="BG140" s="42"/>
      <c r="BH140" s="42"/>
    </row>
    <row r="141" spans="1:60" x14ac:dyDescent="0.25">
      <c r="A141" s="32" t="s">
        <v>2</v>
      </c>
      <c r="B141" s="48" t="s">
        <v>309</v>
      </c>
      <c r="C141" s="25"/>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4">
        <v>0</v>
      </c>
      <c r="AQ141" s="26"/>
      <c r="AR141" s="26"/>
      <c r="AS141" s="26"/>
      <c r="AT141" s="26"/>
      <c r="AU141" s="26"/>
      <c r="AV141" s="26"/>
      <c r="AW141" s="26"/>
      <c r="AX141" s="26"/>
      <c r="AY141" s="26"/>
      <c r="AZ141" s="26"/>
      <c r="BA141" s="26"/>
      <c r="BB141" s="26"/>
      <c r="BC141" s="26"/>
      <c r="BD141" s="26"/>
      <c r="BE141" s="26"/>
      <c r="BF141" s="26"/>
      <c r="BG141" s="26"/>
      <c r="BH141" s="26"/>
    </row>
    <row r="142" spans="1:60" ht="24" x14ac:dyDescent="0.25">
      <c r="A142" s="32" t="s">
        <v>4</v>
      </c>
      <c r="B142" s="48" t="s">
        <v>124</v>
      </c>
      <c r="C142" s="25"/>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4">
        <v>1</v>
      </c>
      <c r="AQ142" s="26"/>
      <c r="AR142" s="26"/>
      <c r="AS142" s="26"/>
      <c r="AT142" s="26"/>
      <c r="AU142" s="26"/>
      <c r="AV142" s="26"/>
      <c r="AW142" s="26"/>
      <c r="AX142" s="26"/>
      <c r="AY142" s="26"/>
      <c r="AZ142" s="26"/>
      <c r="BA142" s="26"/>
      <c r="BB142" s="26"/>
      <c r="BC142" s="26"/>
      <c r="BD142" s="26"/>
      <c r="BE142" s="26"/>
      <c r="BF142" s="26"/>
      <c r="BG142" s="26"/>
      <c r="BH142" s="26"/>
    </row>
    <row r="143" spans="1:60" s="43" customFormat="1" ht="12.6" thickBot="1" x14ac:dyDescent="0.3">
      <c r="A143" s="38" t="s">
        <v>3</v>
      </c>
      <c r="B143" s="49" t="s">
        <v>309</v>
      </c>
      <c r="C143" s="41"/>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0">
        <v>0</v>
      </c>
      <c r="AQ143" s="42"/>
      <c r="AR143" s="42"/>
      <c r="AS143" s="42"/>
      <c r="AT143" s="42"/>
      <c r="AU143" s="42"/>
      <c r="AV143" s="42"/>
      <c r="AW143" s="42"/>
      <c r="AX143" s="42"/>
      <c r="AY143" s="42"/>
      <c r="AZ143" s="42"/>
      <c r="BA143" s="42"/>
      <c r="BB143" s="42"/>
      <c r="BC143" s="42"/>
      <c r="BD143" s="42"/>
      <c r="BE143" s="42"/>
      <c r="BF143" s="42"/>
      <c r="BG143" s="42"/>
      <c r="BH143" s="42"/>
    </row>
    <row r="144" spans="1:60" x14ac:dyDescent="0.25">
      <c r="A144" s="32" t="s">
        <v>2</v>
      </c>
      <c r="B144" s="48" t="s">
        <v>310</v>
      </c>
      <c r="C144" s="25"/>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4">
        <v>0</v>
      </c>
      <c r="AR144" s="26"/>
      <c r="AS144" s="26"/>
      <c r="AT144" s="26"/>
      <c r="AU144" s="26"/>
      <c r="AV144" s="26"/>
      <c r="AW144" s="26"/>
      <c r="AX144" s="26"/>
      <c r="AY144" s="26"/>
      <c r="AZ144" s="26"/>
      <c r="BA144" s="26"/>
      <c r="BB144" s="26"/>
      <c r="BC144" s="26"/>
      <c r="BD144" s="26"/>
      <c r="BE144" s="26"/>
      <c r="BF144" s="26"/>
      <c r="BG144" s="26"/>
      <c r="BH144" s="26"/>
    </row>
    <row r="145" spans="1:60" x14ac:dyDescent="0.25">
      <c r="A145" s="32" t="s">
        <v>4</v>
      </c>
      <c r="B145" s="48" t="s">
        <v>188</v>
      </c>
      <c r="C145" s="25"/>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4">
        <v>1</v>
      </c>
      <c r="AR145" s="26"/>
      <c r="AS145" s="26"/>
      <c r="AT145" s="26"/>
      <c r="AU145" s="26"/>
      <c r="AV145" s="26"/>
      <c r="AW145" s="26"/>
      <c r="AX145" s="26"/>
      <c r="AY145" s="26"/>
      <c r="AZ145" s="26"/>
      <c r="BA145" s="26"/>
      <c r="BB145" s="26"/>
      <c r="BC145" s="26"/>
      <c r="BD145" s="26"/>
      <c r="BE145" s="26"/>
      <c r="BF145" s="26"/>
      <c r="BG145" s="26"/>
      <c r="BH145" s="26"/>
    </row>
    <row r="146" spans="1:60" s="43" customFormat="1" ht="12.6" thickBot="1" x14ac:dyDescent="0.3">
      <c r="A146" s="38" t="s">
        <v>3</v>
      </c>
      <c r="B146" s="49" t="s">
        <v>310</v>
      </c>
      <c r="C146" s="41"/>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0">
        <v>0</v>
      </c>
      <c r="AR146" s="42"/>
      <c r="AS146" s="42"/>
      <c r="AT146" s="42"/>
      <c r="AU146" s="42"/>
      <c r="AV146" s="42"/>
      <c r="AW146" s="42"/>
      <c r="AX146" s="42"/>
      <c r="AY146" s="42"/>
      <c r="AZ146" s="42"/>
      <c r="BA146" s="42"/>
      <c r="BB146" s="42"/>
      <c r="BC146" s="42"/>
      <c r="BD146" s="42"/>
      <c r="BE146" s="42"/>
      <c r="BF146" s="42"/>
      <c r="BG146" s="42"/>
      <c r="BH146" s="42"/>
    </row>
    <row r="147" spans="1:60" x14ac:dyDescent="0.25">
      <c r="A147" s="32" t="s">
        <v>2</v>
      </c>
      <c r="B147" s="48" t="s">
        <v>73</v>
      </c>
      <c r="C147" s="25"/>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4">
        <v>0</v>
      </c>
      <c r="AS147" s="26"/>
      <c r="AT147" s="26"/>
      <c r="AU147" s="26"/>
      <c r="AV147" s="26"/>
      <c r="AW147" s="26"/>
      <c r="AX147" s="26"/>
      <c r="AY147" s="26"/>
      <c r="AZ147" s="26"/>
      <c r="BA147" s="26"/>
      <c r="BB147" s="26"/>
      <c r="BC147" s="26"/>
      <c r="BD147" s="26"/>
      <c r="BE147" s="26"/>
      <c r="BF147" s="26"/>
      <c r="BG147" s="26"/>
      <c r="BH147" s="26"/>
    </row>
    <row r="148" spans="1:60" ht="24" x14ac:dyDescent="0.25">
      <c r="A148" s="32" t="s">
        <v>4</v>
      </c>
      <c r="B148" s="48" t="s">
        <v>74</v>
      </c>
      <c r="C148" s="25"/>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4">
        <v>1</v>
      </c>
      <c r="AS148" s="26"/>
      <c r="AT148" s="26"/>
      <c r="AU148" s="26"/>
      <c r="AV148" s="26"/>
      <c r="AW148" s="26"/>
      <c r="AX148" s="26"/>
      <c r="AY148" s="26"/>
      <c r="AZ148" s="26"/>
      <c r="BA148" s="26"/>
      <c r="BB148" s="26"/>
      <c r="BC148" s="26"/>
      <c r="BD148" s="26"/>
      <c r="BE148" s="26"/>
      <c r="BF148" s="26"/>
      <c r="BG148" s="26"/>
      <c r="BH148" s="26"/>
    </row>
    <row r="149" spans="1:60" x14ac:dyDescent="0.25">
      <c r="A149" s="32" t="s">
        <v>3</v>
      </c>
      <c r="B149" s="48" t="s">
        <v>73</v>
      </c>
      <c r="C149" s="25"/>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4">
        <v>0</v>
      </c>
      <c r="AS149" s="26"/>
      <c r="AT149" s="26"/>
      <c r="AU149" s="26"/>
      <c r="AV149" s="26"/>
      <c r="AW149" s="26"/>
      <c r="AX149" s="26"/>
      <c r="AY149" s="26"/>
      <c r="AZ149" s="26"/>
      <c r="BA149" s="26"/>
      <c r="BB149" s="26"/>
      <c r="BC149" s="26"/>
      <c r="BD149" s="26"/>
      <c r="BE149" s="26"/>
      <c r="BF149" s="26"/>
      <c r="BG149" s="26"/>
      <c r="BH149" s="26"/>
    </row>
    <row r="150" spans="1:60" s="43" customFormat="1" ht="12.6" thickBot="1" x14ac:dyDescent="0.3">
      <c r="A150" s="38" t="s">
        <v>109</v>
      </c>
      <c r="B150" s="49" t="s">
        <v>128</v>
      </c>
      <c r="C150" s="41"/>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0"/>
      <c r="AS150" s="42"/>
      <c r="AT150" s="42"/>
      <c r="AU150" s="42"/>
      <c r="AV150" s="42"/>
      <c r="AW150" s="42"/>
      <c r="AX150" s="42"/>
      <c r="AY150" s="42"/>
      <c r="AZ150" s="42"/>
      <c r="BA150" s="42"/>
      <c r="BB150" s="42"/>
      <c r="BC150" s="42"/>
      <c r="BD150" s="42"/>
      <c r="BE150" s="42"/>
      <c r="BF150" s="42"/>
      <c r="BG150" s="42"/>
      <c r="BH150" s="42"/>
    </row>
    <row r="151" spans="1:60" x14ac:dyDescent="0.25">
      <c r="A151" s="37" t="s">
        <v>2</v>
      </c>
      <c r="B151" s="50" t="s">
        <v>311</v>
      </c>
      <c r="C151" s="29"/>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31">
        <v>0</v>
      </c>
      <c r="AT151" s="27"/>
      <c r="AU151" s="27"/>
      <c r="AV151" s="27"/>
      <c r="AW151" s="27"/>
      <c r="AX151" s="27"/>
      <c r="AY151" s="27"/>
      <c r="AZ151" s="27"/>
      <c r="BA151" s="27"/>
      <c r="BB151" s="27"/>
      <c r="BC151" s="27"/>
      <c r="BD151" s="27"/>
      <c r="BE151" s="27"/>
      <c r="BF151" s="27"/>
      <c r="BG151" s="27"/>
      <c r="BH151" s="27"/>
    </row>
    <row r="152" spans="1:60" x14ac:dyDescent="0.25">
      <c r="A152" s="32" t="s">
        <v>4</v>
      </c>
      <c r="B152" s="48" t="s">
        <v>189</v>
      </c>
      <c r="C152" s="25"/>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4">
        <v>1</v>
      </c>
      <c r="AT152" s="26"/>
      <c r="AU152" s="26"/>
      <c r="AV152" s="26"/>
      <c r="AW152" s="26"/>
      <c r="AX152" s="26"/>
      <c r="AY152" s="26"/>
      <c r="AZ152" s="26"/>
      <c r="BA152" s="26"/>
      <c r="BB152" s="26"/>
      <c r="BC152" s="26"/>
      <c r="BD152" s="26"/>
      <c r="BE152" s="26"/>
      <c r="BF152" s="26"/>
      <c r="BG152" s="26"/>
      <c r="BH152" s="26"/>
    </row>
    <row r="153" spans="1:60" s="43" customFormat="1" ht="12.6" thickBot="1" x14ac:dyDescent="0.3">
      <c r="A153" s="38" t="s">
        <v>3</v>
      </c>
      <c r="B153" s="53" t="s">
        <v>311</v>
      </c>
      <c r="C153" s="41"/>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0">
        <v>0</v>
      </c>
      <c r="AT153" s="42"/>
      <c r="AU153" s="42"/>
      <c r="AV153" s="42"/>
      <c r="AW153" s="42"/>
      <c r="AX153" s="42"/>
      <c r="AY153" s="42"/>
      <c r="AZ153" s="42"/>
      <c r="BA153" s="42"/>
      <c r="BB153" s="42"/>
      <c r="BC153" s="42"/>
      <c r="BD153" s="42"/>
      <c r="BE153" s="42"/>
      <c r="BF153" s="42"/>
      <c r="BG153" s="42"/>
      <c r="BH153" s="42"/>
    </row>
    <row r="154" spans="1:60" x14ac:dyDescent="0.25">
      <c r="A154" s="37" t="s">
        <v>2</v>
      </c>
      <c r="B154" s="50" t="s">
        <v>312</v>
      </c>
      <c r="C154" s="29"/>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31">
        <v>0</v>
      </c>
      <c r="AU154" s="27"/>
      <c r="AV154" s="27"/>
      <c r="AW154" s="27"/>
      <c r="AX154" s="27"/>
      <c r="AY154" s="27"/>
      <c r="AZ154" s="27"/>
      <c r="BA154" s="27"/>
      <c r="BB154" s="27"/>
      <c r="BC154" s="27"/>
      <c r="BD154" s="27"/>
      <c r="BE154" s="27"/>
      <c r="BF154" s="27"/>
      <c r="BG154" s="27"/>
      <c r="BH154" s="27"/>
    </row>
    <row r="155" spans="1:60" x14ac:dyDescent="0.25">
      <c r="A155" s="32" t="s">
        <v>4</v>
      </c>
      <c r="B155" s="48" t="s">
        <v>75</v>
      </c>
      <c r="C155" s="25"/>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4">
        <v>1</v>
      </c>
      <c r="AU155" s="26"/>
      <c r="AV155" s="26"/>
      <c r="AW155" s="26"/>
      <c r="AX155" s="26"/>
      <c r="AY155" s="26"/>
      <c r="AZ155" s="26"/>
      <c r="BA155" s="26"/>
      <c r="BB155" s="26"/>
      <c r="BC155" s="26"/>
      <c r="BD155" s="26"/>
      <c r="BE155" s="26"/>
      <c r="BF155" s="26"/>
      <c r="BG155" s="26"/>
      <c r="BH155" s="26"/>
    </row>
    <row r="156" spans="1:60" s="43" customFormat="1" ht="12.6" thickBot="1" x14ac:dyDescent="0.3">
      <c r="A156" s="38" t="s">
        <v>3</v>
      </c>
      <c r="B156" s="49" t="s">
        <v>312</v>
      </c>
      <c r="C156" s="41"/>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0">
        <v>0</v>
      </c>
      <c r="AU156" s="42"/>
      <c r="AV156" s="42"/>
      <c r="AW156" s="42"/>
      <c r="AX156" s="42"/>
      <c r="AY156" s="42"/>
      <c r="AZ156" s="42"/>
      <c r="BA156" s="42"/>
      <c r="BB156" s="42"/>
      <c r="BC156" s="42"/>
      <c r="BD156" s="42"/>
      <c r="BE156" s="42"/>
      <c r="BF156" s="42"/>
      <c r="BG156" s="42"/>
      <c r="BH156" s="42"/>
    </row>
    <row r="157" spans="1:60" x14ac:dyDescent="0.25">
      <c r="A157" s="37" t="s">
        <v>2</v>
      </c>
      <c r="B157" s="50" t="s">
        <v>313</v>
      </c>
      <c r="C157" s="29"/>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31">
        <v>0</v>
      </c>
      <c r="AV157" s="27"/>
      <c r="AW157" s="27"/>
      <c r="AX157" s="27"/>
      <c r="AY157" s="27"/>
      <c r="AZ157" s="27"/>
      <c r="BA157" s="27"/>
      <c r="BB157" s="27"/>
      <c r="BC157" s="27"/>
      <c r="BD157" s="27"/>
      <c r="BE157" s="27"/>
      <c r="BF157" s="27"/>
      <c r="BG157" s="27"/>
      <c r="BH157" s="27"/>
    </row>
    <row r="158" spans="1:60" x14ac:dyDescent="0.25">
      <c r="A158" s="32" t="s">
        <v>4</v>
      </c>
      <c r="B158" s="48" t="s">
        <v>76</v>
      </c>
      <c r="C158" s="25"/>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4">
        <v>1</v>
      </c>
      <c r="AV158" s="26"/>
      <c r="AW158" s="26"/>
      <c r="AX158" s="26"/>
      <c r="AY158" s="26"/>
      <c r="AZ158" s="26"/>
      <c r="BA158" s="26"/>
      <c r="BB158" s="26"/>
      <c r="BC158" s="26"/>
      <c r="BD158" s="26"/>
      <c r="BE158" s="26"/>
      <c r="BF158" s="26"/>
      <c r="BG158" s="26"/>
      <c r="BH158" s="26"/>
    </row>
    <row r="159" spans="1:60" s="43" customFormat="1" ht="12.6" thickBot="1" x14ac:dyDescent="0.3">
      <c r="A159" s="38" t="s">
        <v>3</v>
      </c>
      <c r="B159" s="49" t="s">
        <v>313</v>
      </c>
      <c r="C159" s="41"/>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0">
        <v>0</v>
      </c>
      <c r="AV159" s="42"/>
      <c r="AW159" s="42"/>
      <c r="AX159" s="42"/>
      <c r="AY159" s="42"/>
      <c r="AZ159" s="42"/>
      <c r="BA159" s="42"/>
      <c r="BB159" s="42"/>
      <c r="BC159" s="42"/>
      <c r="BD159" s="42"/>
      <c r="BE159" s="42"/>
      <c r="BF159" s="42"/>
      <c r="BG159" s="42"/>
      <c r="BH159" s="42"/>
    </row>
    <row r="160" spans="1:60" x14ac:dyDescent="0.25">
      <c r="A160" s="37" t="s">
        <v>2</v>
      </c>
      <c r="B160" s="50" t="s">
        <v>314</v>
      </c>
      <c r="C160" s="29"/>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c r="AU160" s="27"/>
      <c r="AV160" s="31">
        <v>0</v>
      </c>
      <c r="AW160" s="27"/>
      <c r="AX160" s="27"/>
      <c r="AY160" s="27"/>
      <c r="AZ160" s="27"/>
      <c r="BA160" s="27"/>
      <c r="BB160" s="27"/>
      <c r="BC160" s="27"/>
      <c r="BD160" s="27"/>
      <c r="BE160" s="27"/>
      <c r="BF160" s="27"/>
      <c r="BG160" s="27"/>
      <c r="BH160" s="27"/>
    </row>
    <row r="161" spans="1:60" x14ac:dyDescent="0.25">
      <c r="A161" s="32" t="s">
        <v>4</v>
      </c>
      <c r="B161" s="48" t="s">
        <v>77</v>
      </c>
      <c r="C161" s="25"/>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4">
        <v>1</v>
      </c>
      <c r="AW161" s="26"/>
      <c r="AX161" s="26"/>
      <c r="AY161" s="26"/>
      <c r="AZ161" s="26"/>
      <c r="BA161" s="26"/>
      <c r="BB161" s="26"/>
      <c r="BC161" s="26"/>
      <c r="BD161" s="26"/>
      <c r="BE161" s="26"/>
      <c r="BF161" s="26"/>
      <c r="BG161" s="26"/>
      <c r="BH161" s="26"/>
    </row>
    <row r="162" spans="1:60" s="43" customFormat="1" ht="12.6" thickBot="1" x14ac:dyDescent="0.3">
      <c r="A162" s="38" t="s">
        <v>3</v>
      </c>
      <c r="B162" s="49" t="s">
        <v>314</v>
      </c>
      <c r="C162" s="41"/>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0">
        <v>0</v>
      </c>
      <c r="AW162" s="42"/>
      <c r="AX162" s="42"/>
      <c r="AY162" s="42"/>
      <c r="AZ162" s="42"/>
      <c r="BA162" s="42"/>
      <c r="BB162" s="42"/>
      <c r="BC162" s="42"/>
      <c r="BD162" s="42"/>
      <c r="BE162" s="42"/>
      <c r="BF162" s="42"/>
      <c r="BG162" s="42"/>
      <c r="BH162" s="42"/>
    </row>
    <row r="163" spans="1:60" ht="24" x14ac:dyDescent="0.25">
      <c r="A163" s="37" t="s">
        <v>2</v>
      </c>
      <c r="B163" s="50" t="s">
        <v>315</v>
      </c>
      <c r="C163" s="29"/>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31">
        <v>0</v>
      </c>
      <c r="AX163" s="27"/>
      <c r="AY163" s="27"/>
      <c r="AZ163" s="27"/>
      <c r="BA163" s="27"/>
      <c r="BB163" s="27"/>
      <c r="BC163" s="27"/>
      <c r="BD163" s="27"/>
      <c r="BE163" s="27"/>
      <c r="BF163" s="27"/>
      <c r="BG163" s="27"/>
      <c r="BH163" s="27"/>
    </row>
    <row r="164" spans="1:60" ht="24" x14ac:dyDescent="0.25">
      <c r="A164" s="32" t="s">
        <v>4</v>
      </c>
      <c r="B164" s="48" t="s">
        <v>78</v>
      </c>
      <c r="C164" s="25"/>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4">
        <v>1</v>
      </c>
      <c r="AX164" s="26"/>
      <c r="AY164" s="26"/>
      <c r="AZ164" s="26"/>
      <c r="BA164" s="26"/>
      <c r="BB164" s="26"/>
      <c r="BC164" s="26"/>
      <c r="BD164" s="26"/>
      <c r="BE164" s="26"/>
      <c r="BF164" s="26"/>
      <c r="BG164" s="26"/>
      <c r="BH164" s="26"/>
    </row>
    <row r="165" spans="1:60" ht="24" x14ac:dyDescent="0.25">
      <c r="A165" s="32" t="s">
        <v>3</v>
      </c>
      <c r="B165" s="50" t="s">
        <v>315</v>
      </c>
      <c r="C165" s="25"/>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4">
        <v>0</v>
      </c>
      <c r="AX165" s="26"/>
      <c r="AY165" s="26"/>
      <c r="AZ165" s="26"/>
      <c r="BA165" s="26"/>
      <c r="BB165" s="26"/>
      <c r="BC165" s="26"/>
      <c r="BD165" s="26"/>
      <c r="BE165" s="26"/>
      <c r="BF165" s="26"/>
      <c r="BG165" s="26"/>
      <c r="BH165" s="26"/>
    </row>
    <row r="166" spans="1:60" s="43" customFormat="1" ht="12.6" thickBot="1" x14ac:dyDescent="0.3">
      <c r="A166" s="38" t="s">
        <v>109</v>
      </c>
      <c r="B166" s="49" t="s">
        <v>127</v>
      </c>
      <c r="C166" s="41"/>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0"/>
      <c r="AX166" s="42"/>
      <c r="AY166" s="42"/>
      <c r="AZ166" s="42"/>
      <c r="BA166" s="42"/>
      <c r="BB166" s="42"/>
      <c r="BC166" s="42"/>
      <c r="BD166" s="42"/>
      <c r="BE166" s="42"/>
      <c r="BF166" s="42"/>
      <c r="BG166" s="42"/>
      <c r="BH166" s="42"/>
    </row>
    <row r="167" spans="1:60" x14ac:dyDescent="0.25">
      <c r="A167" s="37" t="s">
        <v>11</v>
      </c>
      <c r="B167" s="50" t="s">
        <v>80</v>
      </c>
      <c r="C167" s="29"/>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c r="AU167" s="27"/>
      <c r="AV167" s="27"/>
      <c r="AW167" s="27"/>
      <c r="AX167" s="31">
        <v>1</v>
      </c>
      <c r="AY167" s="27"/>
      <c r="AZ167" s="27"/>
      <c r="BA167" s="27"/>
      <c r="BB167" s="27"/>
      <c r="BC167" s="27"/>
      <c r="BD167" s="27"/>
      <c r="BE167" s="27"/>
      <c r="BF167" s="27"/>
      <c r="BG167" s="27"/>
      <c r="BH167" s="27"/>
    </row>
    <row r="168" spans="1:60" ht="36" x14ac:dyDescent="0.25">
      <c r="A168" s="32" t="s">
        <v>4</v>
      </c>
      <c r="B168" s="48" t="s">
        <v>316</v>
      </c>
      <c r="C168" s="25"/>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4">
        <v>0</v>
      </c>
      <c r="AY168" s="26"/>
      <c r="AZ168" s="26"/>
      <c r="BA168" s="26"/>
      <c r="BB168" s="26"/>
      <c r="BC168" s="26"/>
      <c r="BD168" s="26"/>
      <c r="BE168" s="26"/>
      <c r="BF168" s="26"/>
      <c r="BG168" s="26"/>
      <c r="BH168" s="26"/>
    </row>
    <row r="169" spans="1:60" s="43" customFormat="1" ht="36.6" thickBot="1" x14ac:dyDescent="0.3">
      <c r="A169" s="38" t="s">
        <v>3</v>
      </c>
      <c r="B169" s="49" t="s">
        <v>316</v>
      </c>
      <c r="C169" s="41"/>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0">
        <v>0</v>
      </c>
      <c r="AY169" s="42"/>
      <c r="AZ169" s="42"/>
      <c r="BA169" s="42"/>
      <c r="BB169" s="42"/>
      <c r="BC169" s="42"/>
      <c r="BD169" s="42"/>
      <c r="BE169" s="42"/>
      <c r="BF169" s="42"/>
      <c r="BG169" s="42"/>
      <c r="BH169" s="42"/>
    </row>
    <row r="170" spans="1:60" x14ac:dyDescent="0.25">
      <c r="A170" s="37" t="s">
        <v>2</v>
      </c>
      <c r="B170" s="50" t="s">
        <v>81</v>
      </c>
      <c r="C170" s="29"/>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c r="AU170" s="27"/>
      <c r="AV170" s="27"/>
      <c r="AW170" s="27"/>
      <c r="AX170" s="27"/>
      <c r="AY170" s="31">
        <v>0</v>
      </c>
      <c r="AZ170" s="27"/>
      <c r="BA170" s="27"/>
      <c r="BB170" s="27"/>
      <c r="BC170" s="27"/>
      <c r="BD170" s="27"/>
      <c r="BE170" s="27"/>
      <c r="BF170" s="27"/>
      <c r="BG170" s="27"/>
      <c r="BH170" s="27"/>
    </row>
    <row r="171" spans="1:60" ht="24" x14ac:dyDescent="0.25">
      <c r="A171" s="32" t="s">
        <v>4</v>
      </c>
      <c r="B171" s="48" t="s">
        <v>191</v>
      </c>
      <c r="C171" s="25"/>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4">
        <v>1</v>
      </c>
      <c r="AZ171" s="26"/>
      <c r="BA171" s="26"/>
      <c r="BB171" s="26"/>
      <c r="BC171" s="26"/>
      <c r="BD171" s="26"/>
      <c r="BE171" s="26"/>
      <c r="BF171" s="26"/>
      <c r="BG171" s="26"/>
      <c r="BH171" s="26"/>
    </row>
    <row r="172" spans="1:60" x14ac:dyDescent="0.25">
      <c r="A172" s="32" t="s">
        <v>3</v>
      </c>
      <c r="B172" s="48" t="s">
        <v>81</v>
      </c>
      <c r="C172" s="25"/>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4">
        <v>0</v>
      </c>
      <c r="AZ172" s="26"/>
      <c r="BA172" s="26"/>
      <c r="BB172" s="26"/>
      <c r="BC172" s="26"/>
      <c r="BD172" s="26"/>
      <c r="BE172" s="26"/>
      <c r="BF172" s="26"/>
      <c r="BG172" s="26"/>
      <c r="BH172" s="26"/>
    </row>
    <row r="173" spans="1:60" s="43" customFormat="1" ht="12.6" thickBot="1" x14ac:dyDescent="0.3">
      <c r="A173" s="38" t="s">
        <v>109</v>
      </c>
      <c r="B173" s="49" t="s">
        <v>317</v>
      </c>
      <c r="C173" s="41"/>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0"/>
      <c r="AZ173" s="42"/>
      <c r="BA173" s="42"/>
      <c r="BB173" s="42"/>
      <c r="BC173" s="42"/>
      <c r="BD173" s="42"/>
      <c r="BE173" s="42"/>
      <c r="BF173" s="42"/>
      <c r="BG173" s="42"/>
      <c r="BH173" s="42"/>
    </row>
    <row r="174" spans="1:60" x14ac:dyDescent="0.25">
      <c r="A174" s="37" t="s">
        <v>2</v>
      </c>
      <c r="B174" s="50" t="s">
        <v>81</v>
      </c>
      <c r="C174" s="29"/>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c r="AU174" s="27"/>
      <c r="AV174" s="27"/>
      <c r="AW174" s="27"/>
      <c r="AX174" s="27"/>
      <c r="AY174" s="27"/>
      <c r="AZ174" s="31">
        <v>0</v>
      </c>
      <c r="BA174" s="27"/>
      <c r="BB174" s="27"/>
      <c r="BC174" s="27"/>
      <c r="BD174" s="27"/>
      <c r="BE174" s="27"/>
      <c r="BF174" s="27"/>
      <c r="BG174" s="27"/>
      <c r="BH174" s="27"/>
    </row>
    <row r="175" spans="1:60" x14ac:dyDescent="0.25">
      <c r="A175" s="32" t="s">
        <v>4</v>
      </c>
      <c r="B175" s="48" t="s">
        <v>83</v>
      </c>
      <c r="C175" s="25"/>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4">
        <v>1</v>
      </c>
      <c r="BA175" s="26"/>
      <c r="BB175" s="26"/>
      <c r="BC175" s="26"/>
      <c r="BD175" s="26"/>
      <c r="BE175" s="26"/>
      <c r="BF175" s="26"/>
      <c r="BG175" s="26"/>
      <c r="BH175" s="26"/>
    </row>
    <row r="176" spans="1:60" x14ac:dyDescent="0.25">
      <c r="A176" s="32" t="s">
        <v>3</v>
      </c>
      <c r="B176" s="48" t="s">
        <v>81</v>
      </c>
      <c r="C176" s="25"/>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4">
        <v>0</v>
      </c>
      <c r="BA176" s="26"/>
      <c r="BB176" s="26"/>
      <c r="BC176" s="26"/>
      <c r="BD176" s="26"/>
      <c r="BE176" s="26"/>
      <c r="BF176" s="26"/>
      <c r="BG176" s="26"/>
      <c r="BH176" s="26"/>
    </row>
    <row r="177" spans="1:60" s="43" customFormat="1" ht="12.6" thickBot="1" x14ac:dyDescent="0.3">
      <c r="A177" s="38" t="s">
        <v>109</v>
      </c>
      <c r="B177" s="49" t="s">
        <v>317</v>
      </c>
      <c r="C177" s="41"/>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0"/>
      <c r="BA177" s="42"/>
      <c r="BB177" s="42"/>
      <c r="BC177" s="42"/>
      <c r="BD177" s="42"/>
      <c r="BE177" s="42"/>
      <c r="BF177" s="42"/>
      <c r="BG177" s="42"/>
      <c r="BH177" s="42"/>
    </row>
    <row r="178" spans="1:60" x14ac:dyDescent="0.25">
      <c r="A178" s="37" t="s">
        <v>2</v>
      </c>
      <c r="B178" s="50" t="s">
        <v>81</v>
      </c>
      <c r="C178" s="29"/>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c r="AU178" s="27"/>
      <c r="AV178" s="27"/>
      <c r="AW178" s="27"/>
      <c r="AX178" s="27"/>
      <c r="AY178" s="27"/>
      <c r="AZ178" s="27"/>
      <c r="BA178" s="31">
        <v>0</v>
      </c>
      <c r="BB178" s="27"/>
      <c r="BC178" s="27"/>
      <c r="BD178" s="27"/>
      <c r="BE178" s="27"/>
      <c r="BF178" s="27"/>
      <c r="BG178" s="27"/>
      <c r="BH178" s="27"/>
    </row>
    <row r="179" spans="1:60" x14ac:dyDescent="0.25">
      <c r="A179" s="32" t="s">
        <v>4</v>
      </c>
      <c r="B179" s="48" t="s">
        <v>84</v>
      </c>
      <c r="C179" s="25"/>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4">
        <v>1</v>
      </c>
      <c r="BB179" s="26"/>
      <c r="BC179" s="26"/>
      <c r="BD179" s="26"/>
      <c r="BE179" s="26"/>
      <c r="BF179" s="26"/>
      <c r="BG179" s="26"/>
      <c r="BH179" s="26"/>
    </row>
    <row r="180" spans="1:60" x14ac:dyDescent="0.25">
      <c r="A180" s="32" t="s">
        <v>3</v>
      </c>
      <c r="B180" s="48" t="s">
        <v>81</v>
      </c>
      <c r="C180" s="25"/>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4">
        <v>0</v>
      </c>
      <c r="BB180" s="26"/>
      <c r="BC180" s="26"/>
      <c r="BD180" s="26"/>
      <c r="BE180" s="26"/>
      <c r="BF180" s="26"/>
      <c r="BG180" s="26"/>
      <c r="BH180" s="26"/>
    </row>
    <row r="181" spans="1:60" s="43" customFormat="1" ht="12.6" thickBot="1" x14ac:dyDescent="0.3">
      <c r="A181" s="38" t="s">
        <v>109</v>
      </c>
      <c r="B181" s="49" t="s">
        <v>317</v>
      </c>
      <c r="C181" s="41"/>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0"/>
      <c r="BB181" s="42"/>
      <c r="BC181" s="42"/>
      <c r="BD181" s="42"/>
      <c r="BE181" s="42"/>
      <c r="BF181" s="42"/>
      <c r="BG181" s="42"/>
      <c r="BH181" s="42"/>
    </row>
    <row r="182" spans="1:60" x14ac:dyDescent="0.25">
      <c r="A182" s="37" t="s">
        <v>2</v>
      </c>
      <c r="B182" s="50" t="s">
        <v>81</v>
      </c>
      <c r="C182" s="29"/>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c r="AX182" s="27"/>
      <c r="AY182" s="27"/>
      <c r="AZ182" s="27"/>
      <c r="BA182" s="27"/>
      <c r="BB182" s="31">
        <v>0</v>
      </c>
      <c r="BC182" s="27"/>
      <c r="BD182" s="27"/>
      <c r="BE182" s="27"/>
      <c r="BF182" s="27"/>
      <c r="BG182" s="27"/>
      <c r="BH182" s="27"/>
    </row>
    <row r="183" spans="1:60" x14ac:dyDescent="0.25">
      <c r="A183" s="32" t="s">
        <v>4</v>
      </c>
      <c r="B183" s="48" t="s">
        <v>85</v>
      </c>
      <c r="C183" s="25"/>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4">
        <v>1</v>
      </c>
      <c r="BC183" s="26"/>
      <c r="BD183" s="26"/>
      <c r="BE183" s="26"/>
      <c r="BF183" s="26"/>
      <c r="BG183" s="26"/>
      <c r="BH183" s="26"/>
    </row>
    <row r="184" spans="1:60" x14ac:dyDescent="0.25">
      <c r="A184" s="32" t="s">
        <v>3</v>
      </c>
      <c r="B184" s="48" t="s">
        <v>81</v>
      </c>
      <c r="C184" s="25"/>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4">
        <v>0</v>
      </c>
      <c r="BC184" s="26"/>
      <c r="BD184" s="26"/>
      <c r="BE184" s="26"/>
      <c r="BF184" s="26"/>
      <c r="BG184" s="26"/>
      <c r="BH184" s="26"/>
    </row>
    <row r="185" spans="1:60" s="43" customFormat="1" ht="12.6" thickBot="1" x14ac:dyDescent="0.3">
      <c r="A185" s="38" t="s">
        <v>109</v>
      </c>
      <c r="B185" s="49" t="s">
        <v>317</v>
      </c>
      <c r="C185" s="41"/>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0"/>
      <c r="BC185" s="42"/>
      <c r="BD185" s="42"/>
      <c r="BE185" s="42"/>
      <c r="BF185" s="42"/>
      <c r="BG185" s="42"/>
      <c r="BH185" s="42"/>
    </row>
    <row r="186" spans="1:60" x14ac:dyDescent="0.25">
      <c r="A186" s="37" t="s">
        <v>2</v>
      </c>
      <c r="B186" s="50" t="s">
        <v>81</v>
      </c>
      <c r="C186" s="29"/>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c r="AX186" s="27"/>
      <c r="AY186" s="27"/>
      <c r="AZ186" s="27"/>
      <c r="BA186" s="27"/>
      <c r="BB186" s="27"/>
      <c r="BC186" s="31">
        <v>0</v>
      </c>
      <c r="BD186" s="27"/>
      <c r="BE186" s="27"/>
      <c r="BF186" s="27"/>
      <c r="BG186" s="27"/>
      <c r="BH186" s="27"/>
    </row>
    <row r="187" spans="1:60" x14ac:dyDescent="0.25">
      <c r="A187" s="32" t="s">
        <v>4</v>
      </c>
      <c r="B187" s="48" t="s">
        <v>86</v>
      </c>
      <c r="C187" s="25"/>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4">
        <v>1</v>
      </c>
      <c r="BD187" s="26"/>
      <c r="BE187" s="26"/>
      <c r="BF187" s="26"/>
      <c r="BG187" s="26"/>
      <c r="BH187" s="26"/>
    </row>
    <row r="188" spans="1:60" x14ac:dyDescent="0.25">
      <c r="A188" s="32" t="s">
        <v>3</v>
      </c>
      <c r="B188" s="48" t="s">
        <v>81</v>
      </c>
      <c r="C188" s="25"/>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4">
        <v>0</v>
      </c>
      <c r="BD188" s="26"/>
      <c r="BE188" s="26"/>
      <c r="BF188" s="26"/>
      <c r="BG188" s="26"/>
      <c r="BH188" s="26"/>
    </row>
    <row r="189" spans="1:60" s="43" customFormat="1" ht="12.6" thickBot="1" x14ac:dyDescent="0.3">
      <c r="A189" s="38" t="s">
        <v>109</v>
      </c>
      <c r="B189" s="49" t="s">
        <v>317</v>
      </c>
      <c r="C189" s="41"/>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0"/>
      <c r="BD189" s="42"/>
      <c r="BE189" s="42"/>
      <c r="BF189" s="42"/>
      <c r="BG189" s="42"/>
      <c r="BH189" s="42"/>
    </row>
    <row r="190" spans="1:60" x14ac:dyDescent="0.25">
      <c r="A190" s="37" t="s">
        <v>11</v>
      </c>
      <c r="B190" s="50" t="s">
        <v>87</v>
      </c>
      <c r="C190" s="29"/>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c r="AQ190" s="27"/>
      <c r="AR190" s="27"/>
      <c r="AS190" s="27"/>
      <c r="AT190" s="27"/>
      <c r="AU190" s="27"/>
      <c r="AV190" s="27"/>
      <c r="AW190" s="27"/>
      <c r="AX190" s="27"/>
      <c r="AY190" s="27"/>
      <c r="AZ190" s="27"/>
      <c r="BA190" s="27"/>
      <c r="BB190" s="27"/>
      <c r="BC190" s="27"/>
      <c r="BD190" s="31">
        <v>0</v>
      </c>
      <c r="BE190" s="27"/>
      <c r="BF190" s="27"/>
      <c r="BG190" s="27"/>
      <c r="BH190" s="27"/>
    </row>
    <row r="191" spans="1:60" ht="36" x14ac:dyDescent="0.25">
      <c r="A191" s="32" t="s">
        <v>89</v>
      </c>
      <c r="B191" s="48" t="s">
        <v>318</v>
      </c>
      <c r="C191" s="25"/>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4">
        <v>1</v>
      </c>
      <c r="BE191" s="26"/>
      <c r="BF191" s="26"/>
      <c r="BG191" s="26"/>
      <c r="BH191" s="26"/>
    </row>
    <row r="192" spans="1:60" ht="36" x14ac:dyDescent="0.25">
      <c r="A192" s="32" t="s">
        <v>90</v>
      </c>
      <c r="B192" s="48" t="s">
        <v>319</v>
      </c>
      <c r="C192" s="25"/>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4">
        <v>2</v>
      </c>
      <c r="BE192" s="26"/>
      <c r="BF192" s="26"/>
      <c r="BG192" s="26"/>
      <c r="BH192" s="26"/>
    </row>
    <row r="193" spans="1:60" x14ac:dyDescent="0.25">
      <c r="A193" s="32" t="s">
        <v>3</v>
      </c>
      <c r="B193" s="48" t="s">
        <v>87</v>
      </c>
      <c r="C193" s="25"/>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4">
        <v>0</v>
      </c>
      <c r="BE193" s="26"/>
      <c r="BF193" s="26"/>
      <c r="BG193" s="26"/>
      <c r="BH193" s="26"/>
    </row>
    <row r="194" spans="1:60" s="43" customFormat="1" ht="12.6" thickBot="1" x14ac:dyDescent="0.3">
      <c r="A194" s="38" t="s">
        <v>109</v>
      </c>
      <c r="B194" s="49" t="s">
        <v>320</v>
      </c>
      <c r="C194" s="41"/>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0"/>
      <c r="BE194" s="42"/>
      <c r="BF194" s="42"/>
      <c r="BG194" s="42"/>
      <c r="BH194" s="42"/>
    </row>
    <row r="195" spans="1:60" x14ac:dyDescent="0.25">
      <c r="A195" s="37" t="s">
        <v>25</v>
      </c>
      <c r="B195" s="50" t="s">
        <v>93</v>
      </c>
      <c r="C195" s="29"/>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c r="AR195" s="27"/>
      <c r="AS195" s="27"/>
      <c r="AT195" s="27"/>
      <c r="AU195" s="27"/>
      <c r="AV195" s="27"/>
      <c r="AW195" s="27"/>
      <c r="AX195" s="27"/>
      <c r="AY195" s="27"/>
      <c r="AZ195" s="27"/>
      <c r="BA195" s="27"/>
      <c r="BB195" s="27"/>
      <c r="BC195" s="27"/>
      <c r="BD195" s="27"/>
      <c r="BE195" s="31">
        <v>0</v>
      </c>
      <c r="BF195" s="27"/>
      <c r="BG195" s="27"/>
      <c r="BH195" s="27"/>
    </row>
    <row r="196" spans="1:60" x14ac:dyDescent="0.25">
      <c r="A196" s="32" t="s">
        <v>192</v>
      </c>
      <c r="B196" s="48" t="s">
        <v>94</v>
      </c>
      <c r="C196" s="25"/>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4">
        <v>1</v>
      </c>
      <c r="BF196" s="26"/>
      <c r="BG196" s="26"/>
      <c r="BH196" s="26"/>
    </row>
    <row r="197" spans="1:60" ht="24" x14ac:dyDescent="0.25">
      <c r="A197" s="32" t="s">
        <v>95</v>
      </c>
      <c r="B197" s="48" t="s">
        <v>198</v>
      </c>
      <c r="C197" s="25"/>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4">
        <v>2</v>
      </c>
      <c r="BF197" s="26"/>
      <c r="BG197" s="26"/>
      <c r="BH197" s="26"/>
    </row>
    <row r="198" spans="1:60" x14ac:dyDescent="0.25">
      <c r="A198" s="32" t="s">
        <v>28</v>
      </c>
      <c r="B198" s="48" t="s">
        <v>96</v>
      </c>
      <c r="C198" s="25"/>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4">
        <v>3</v>
      </c>
      <c r="BF198" s="26"/>
      <c r="BG198" s="26"/>
      <c r="BH198" s="26"/>
    </row>
    <row r="199" spans="1:60" x14ac:dyDescent="0.25">
      <c r="A199" s="32" t="s">
        <v>3</v>
      </c>
      <c r="B199" s="50" t="s">
        <v>93</v>
      </c>
      <c r="C199" s="25"/>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4">
        <v>0</v>
      </c>
      <c r="BF199" s="26"/>
      <c r="BG199" s="26"/>
      <c r="BH199" s="26"/>
    </row>
    <row r="200" spans="1:60" s="43" customFormat="1" ht="12.6" thickBot="1" x14ac:dyDescent="0.3">
      <c r="A200" s="38" t="s">
        <v>109</v>
      </c>
      <c r="B200" s="49" t="s">
        <v>119</v>
      </c>
      <c r="C200" s="41"/>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c r="AO200" s="42"/>
      <c r="AP200" s="42"/>
      <c r="AQ200" s="42"/>
      <c r="AR200" s="42"/>
      <c r="AS200" s="42"/>
      <c r="AT200" s="42"/>
      <c r="AU200" s="42"/>
      <c r="AV200" s="42"/>
      <c r="AW200" s="42"/>
      <c r="AX200" s="42"/>
      <c r="AY200" s="42"/>
      <c r="AZ200" s="42"/>
      <c r="BA200" s="42"/>
      <c r="BB200" s="42"/>
      <c r="BC200" s="42"/>
      <c r="BD200" s="42"/>
      <c r="BE200" s="40"/>
      <c r="BF200" s="42"/>
      <c r="BG200" s="42"/>
      <c r="BH200" s="42"/>
    </row>
    <row r="201" spans="1:60" x14ac:dyDescent="0.25">
      <c r="A201" s="37" t="s">
        <v>11</v>
      </c>
      <c r="B201" s="50" t="s">
        <v>97</v>
      </c>
      <c r="C201" s="29"/>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27"/>
      <c r="AM201" s="27"/>
      <c r="AN201" s="27"/>
      <c r="AO201" s="27"/>
      <c r="AP201" s="27"/>
      <c r="AQ201" s="27"/>
      <c r="AR201" s="27"/>
      <c r="AS201" s="27"/>
      <c r="AT201" s="27"/>
      <c r="AU201" s="27"/>
      <c r="AV201" s="27"/>
      <c r="AW201" s="27"/>
      <c r="AX201" s="27"/>
      <c r="AY201" s="27"/>
      <c r="AZ201" s="27"/>
      <c r="BA201" s="27"/>
      <c r="BB201" s="27"/>
      <c r="BC201" s="27"/>
      <c r="BD201" s="27"/>
      <c r="BE201" s="27"/>
      <c r="BF201" s="31">
        <v>0</v>
      </c>
      <c r="BG201" s="27"/>
      <c r="BH201" s="27"/>
    </row>
    <row r="202" spans="1:60" ht="36" x14ac:dyDescent="0.25">
      <c r="A202" s="32" t="s">
        <v>1</v>
      </c>
      <c r="B202" s="48" t="s">
        <v>321</v>
      </c>
      <c r="C202" s="25"/>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4">
        <v>1</v>
      </c>
      <c r="BG202" s="26"/>
      <c r="BH202" s="26"/>
    </row>
    <row r="203" spans="1:60" x14ac:dyDescent="0.25">
      <c r="A203" s="32" t="s">
        <v>3</v>
      </c>
      <c r="B203" s="50" t="s">
        <v>97</v>
      </c>
      <c r="C203" s="25"/>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4">
        <v>0</v>
      </c>
      <c r="BG203" s="26"/>
      <c r="BH203" s="26"/>
    </row>
    <row r="204" spans="1:60" s="43" customFormat="1" ht="24.6" thickBot="1" x14ac:dyDescent="0.3">
      <c r="A204" s="38" t="s">
        <v>109</v>
      </c>
      <c r="B204" s="49" t="s">
        <v>193</v>
      </c>
      <c r="C204" s="41"/>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0"/>
      <c r="BG204" s="42"/>
      <c r="BH204" s="42"/>
    </row>
    <row r="205" spans="1:60" x14ac:dyDescent="0.25">
      <c r="A205" s="37" t="s">
        <v>11</v>
      </c>
      <c r="B205" s="50" t="s">
        <v>98</v>
      </c>
      <c r="C205" s="29"/>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31">
        <v>0</v>
      </c>
      <c r="BH205" s="27"/>
    </row>
    <row r="206" spans="1:60" ht="36" x14ac:dyDescent="0.25">
      <c r="A206" s="32" t="s">
        <v>1</v>
      </c>
      <c r="B206" s="48" t="s">
        <v>322</v>
      </c>
      <c r="C206" s="25"/>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4">
        <v>1</v>
      </c>
      <c r="BH206" s="26"/>
    </row>
    <row r="207" spans="1:60" x14ac:dyDescent="0.25">
      <c r="A207" s="32" t="s">
        <v>3</v>
      </c>
      <c r="B207" s="50" t="s">
        <v>98</v>
      </c>
      <c r="C207" s="25"/>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4">
        <v>0</v>
      </c>
      <c r="BH207" s="26"/>
    </row>
    <row r="208" spans="1:60" s="43" customFormat="1" ht="12.6" thickBot="1" x14ac:dyDescent="0.3">
      <c r="A208" s="38" t="s">
        <v>109</v>
      </c>
      <c r="B208" s="49" t="s">
        <v>196</v>
      </c>
      <c r="C208" s="41"/>
      <c r="D208" s="42"/>
      <c r="E208" s="42"/>
      <c r="F208" s="42"/>
      <c r="G208" s="42"/>
      <c r="H208" s="42"/>
      <c r="I208" s="42"/>
      <c r="J208" s="42"/>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0"/>
      <c r="BH208" s="42"/>
    </row>
    <row r="209" spans="1:60" x14ac:dyDescent="0.25">
      <c r="A209" s="37" t="s">
        <v>2</v>
      </c>
      <c r="B209" s="50" t="s">
        <v>99</v>
      </c>
      <c r="C209" s="29"/>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27"/>
      <c r="AM209" s="27"/>
      <c r="AN209" s="27"/>
      <c r="AO209" s="27"/>
      <c r="AP209" s="27"/>
      <c r="AQ209" s="27"/>
      <c r="AR209" s="27"/>
      <c r="AS209" s="27"/>
      <c r="AT209" s="27"/>
      <c r="AU209" s="27"/>
      <c r="AV209" s="27"/>
      <c r="AW209" s="27"/>
      <c r="AX209" s="27"/>
      <c r="AY209" s="27"/>
      <c r="AZ209" s="27"/>
      <c r="BA209" s="27"/>
      <c r="BB209" s="27"/>
      <c r="BC209" s="27"/>
      <c r="BD209" s="27"/>
      <c r="BE209" s="27"/>
      <c r="BF209" s="27"/>
      <c r="BG209" s="27"/>
      <c r="BH209" s="31">
        <v>0</v>
      </c>
    </row>
    <row r="210" spans="1:60" ht="24" x14ac:dyDescent="0.25">
      <c r="A210" s="32" t="s">
        <v>4</v>
      </c>
      <c r="B210" s="48" t="s">
        <v>199</v>
      </c>
      <c r="C210" s="25"/>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4">
        <v>1</v>
      </c>
    </row>
    <row r="211" spans="1:60" x14ac:dyDescent="0.25">
      <c r="A211" s="32" t="s">
        <v>194</v>
      </c>
      <c r="B211" s="48" t="s">
        <v>195</v>
      </c>
      <c r="C211" s="25"/>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4">
        <v>2</v>
      </c>
    </row>
    <row r="212" spans="1:60" x14ac:dyDescent="0.25">
      <c r="A212" s="32" t="s">
        <v>3</v>
      </c>
      <c r="B212" s="50" t="s">
        <v>99</v>
      </c>
      <c r="C212" s="25"/>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c r="BF212" s="26"/>
      <c r="BG212" s="26"/>
      <c r="BH212" s="24">
        <v>0</v>
      </c>
    </row>
    <row r="213" spans="1:60" s="43" customFormat="1" ht="12.6" thickBot="1" x14ac:dyDescent="0.3">
      <c r="A213" s="38" t="s">
        <v>109</v>
      </c>
      <c r="B213" s="49" t="s">
        <v>197</v>
      </c>
      <c r="C213" s="41"/>
      <c r="D213" s="42"/>
      <c r="E213" s="42"/>
      <c r="F213" s="42"/>
      <c r="G213" s="42"/>
      <c r="H213" s="42"/>
      <c r="I213" s="42"/>
      <c r="J213" s="42"/>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0"/>
    </row>
    <row r="214" spans="1:60" x14ac:dyDescent="0.25">
      <c r="A214" s="23"/>
      <c r="B214" s="51"/>
    </row>
  </sheetData>
  <sheetProtection algorithmName="SHA-512" hashValue="MU9CNNb/PRI2rjOXbYThgR6tMpzZ4nqrrJRmIXQ+EGHOr7K4eJaDHZIV06DaaJzKWRdNrNZ/24zN/w0PVDuLeQ==" saltValue="fAQABRQqJfAqIGesdx7JL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21a6254-ba03-4d28-8f84-ba8998bf1df0" xsi:nil="true"/>
    <lcf76f155ced4ddcb4097134ff3c332f xmlns="a682b4ab-22c1-46d6-a8cc-bd9a8776468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F70B9EEBA4EAE44B2C1551FFB6DEDF7" ma:contentTypeVersion="21" ma:contentTypeDescription="Crée un document." ma:contentTypeScope="" ma:versionID="5a82aef09b078f57bf5255cb66acc541">
  <xsd:schema xmlns:xsd="http://www.w3.org/2001/XMLSchema" xmlns:xs="http://www.w3.org/2001/XMLSchema" xmlns:p="http://schemas.microsoft.com/office/2006/metadata/properties" xmlns:ns2="e21a6254-ba03-4d28-8f84-ba8998bf1df0" xmlns:ns3="a682b4ab-22c1-46d6-a8cc-bd9a87764681" targetNamespace="http://schemas.microsoft.com/office/2006/metadata/properties" ma:root="true" ma:fieldsID="66f27aec829b98ea35178863065cab5c" ns2:_="" ns3:_="">
    <xsd:import namespace="e21a6254-ba03-4d28-8f84-ba8998bf1df0"/>
    <xsd:import namespace="a682b4ab-22c1-46d6-a8cc-bd9a8776468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2:TaxCatchAll" minOccurs="0"/>
                <xsd:element ref="ns3:lcf76f155ced4ddcb4097134ff3c332f"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1a6254-ba03-4d28-8f84-ba8998bf1df0" elementFormDefault="qualified">
    <xsd:import namespace="http://schemas.microsoft.com/office/2006/documentManagement/types"/>
    <xsd:import namespace="http://schemas.microsoft.com/office/infopath/2007/PartnerControls"/>
    <xsd:element name="SharedWithUsers" ma:index="8" nillable="true" ma:displayName="Partagé avec"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description="" ma:internalName="SharedWithDetails" ma:readOnly="true">
      <xsd:simpleType>
        <xsd:restriction base="dms:Note">
          <xsd:maxLength value="255"/>
        </xsd:restriction>
      </xsd:simpleType>
    </xsd:element>
    <xsd:element name="TaxCatchAll" ma:index="21" nillable="true" ma:displayName="Taxonomy Catch All Column" ma:hidden="true" ma:list="{d4a61e1f-ba05-4ba4-aa4e-f62bea3a2808}" ma:internalName="TaxCatchAll" ma:showField="CatchAllData" ma:web="e21a6254-ba03-4d28-8f84-ba8998bf1df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682b4ab-22c1-46d6-a8cc-bd9a87764681"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d0e4edc5-c987-42fd-9fca-4d1cf692222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7AAFA9-330A-4B04-822B-B64420FB94CB}">
  <ds:schemaRefs>
    <ds:schemaRef ds:uri="http://schemas.microsoft.com/office/2006/metadata/properties"/>
    <ds:schemaRef ds:uri="http://schemas.microsoft.com/office/infopath/2007/PartnerControls"/>
    <ds:schemaRef ds:uri="1d5d3c53-2ae5-4341-9ef5-c89b33e6bc9d"/>
  </ds:schemaRefs>
</ds:datastoreItem>
</file>

<file path=customXml/itemProps2.xml><?xml version="1.0" encoding="utf-8"?>
<ds:datastoreItem xmlns:ds="http://schemas.openxmlformats.org/officeDocument/2006/customXml" ds:itemID="{617AA9B1-15C2-4E78-9023-6B97DBC9E13C}">
  <ds:schemaRefs>
    <ds:schemaRef ds:uri="http://schemas.microsoft.com/sharepoint/v3/contenttype/forms"/>
  </ds:schemaRefs>
</ds:datastoreItem>
</file>

<file path=customXml/itemProps3.xml><?xml version="1.0" encoding="utf-8"?>
<ds:datastoreItem xmlns:ds="http://schemas.openxmlformats.org/officeDocument/2006/customXml" ds:itemID="{6F651EA8-04F7-434D-809B-E8DEC298AE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Accueil</vt:lpstr>
      <vt:lpstr>Notice</vt:lpstr>
      <vt:lpstr>Outil de calcul</vt:lpstr>
      <vt:lpstr>Règles de calculs</vt:lpstr>
      <vt:lpstr>Aide et cotations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BRACHET Aline</dc:creator>
  <cp:keywords/>
  <dc:description/>
  <cp:lastModifiedBy>Gwenn LE SEACH</cp:lastModifiedBy>
  <cp:revision/>
  <dcterms:created xsi:type="dcterms:W3CDTF">2015-06-05T18:19:34Z</dcterms:created>
  <dcterms:modified xsi:type="dcterms:W3CDTF">2025-12-10T14:35:19Z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0x0101002F70B9EEBA4EAE44B2C1551FFB6DEDF7</vt:lpwstr>
  </property>
  <property fmtid="{D5CDD505-2E9C-101B-9397-08002B2CF9AE}" pid="3" name="MediaServiceImageTags">
    <vt:lpwstr/>
  </property>
  <property fmtid="{D5CDD505-2E9C-101B-9397-08002B2CF9AE}" pid="4" name="Order">
    <vt:r8>8800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ies>
</file>